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155" tabRatio="604" activeTab="1"/>
  </bookViews>
  <sheets>
    <sheet name="2.pielikums" sheetId="3" r:id="rId1"/>
    <sheet name="3.pielikums" sheetId="1" r:id="rId2"/>
  </sheets>
  <definedNames>
    <definedName name="_xlnm.Print_Area" localSheetId="0">'2.pielikums'!$A$1:$M$223</definedName>
    <definedName name="_xlnm.Print_Area" localSheetId="1">'3.pielikums'!$A$1:$Q$515</definedName>
  </definedNames>
  <calcPr calcId="125725"/>
</workbook>
</file>

<file path=xl/calcChain.xml><?xml version="1.0" encoding="utf-8"?>
<calcChain xmlns="http://schemas.openxmlformats.org/spreadsheetml/2006/main">
  <c r="E251" i="1"/>
  <c r="B212"/>
  <c r="C212"/>
  <c r="D212"/>
  <c r="E212"/>
  <c r="F212"/>
  <c r="G212"/>
  <c r="H212"/>
  <c r="I212"/>
  <c r="J212"/>
  <c r="K212"/>
  <c r="L212"/>
  <c r="N212"/>
  <c r="O212"/>
  <c r="P212"/>
  <c r="Q212"/>
  <c r="M212" i="3"/>
  <c r="M208"/>
  <c r="C508" i="1"/>
  <c r="D508"/>
  <c r="E508"/>
  <c r="F508"/>
  <c r="G508"/>
  <c r="H508"/>
  <c r="I508"/>
  <c r="J508"/>
  <c r="K508"/>
  <c r="L508"/>
  <c r="M508"/>
  <c r="N508"/>
  <c r="O508"/>
  <c r="P508"/>
  <c r="B508"/>
  <c r="D171" i="3"/>
  <c r="L110"/>
  <c r="L111"/>
  <c r="J79"/>
  <c r="M214"/>
  <c r="H60"/>
  <c r="J60"/>
  <c r="H171" l="1"/>
  <c r="P491" i="1"/>
  <c r="O491"/>
  <c r="N491"/>
  <c r="L491"/>
  <c r="K491"/>
  <c r="J491"/>
  <c r="I491"/>
  <c r="H491"/>
  <c r="G491"/>
  <c r="F491"/>
  <c r="E491"/>
  <c r="D491"/>
  <c r="C491"/>
  <c r="B491"/>
  <c r="Q490"/>
  <c r="Q489"/>
  <c r="K188" i="3" s="1"/>
  <c r="Q492" i="1"/>
  <c r="Q493"/>
  <c r="B494"/>
  <c r="C494"/>
  <c r="D494"/>
  <c r="E494"/>
  <c r="F494"/>
  <c r="G494"/>
  <c r="H494"/>
  <c r="I494"/>
  <c r="J494"/>
  <c r="K494"/>
  <c r="L494"/>
  <c r="N494"/>
  <c r="O494"/>
  <c r="P494"/>
  <c r="L188" i="3"/>
  <c r="P488" i="1"/>
  <c r="O488"/>
  <c r="N488"/>
  <c r="L488"/>
  <c r="K488"/>
  <c r="J488"/>
  <c r="I488"/>
  <c r="H488"/>
  <c r="G488"/>
  <c r="F488"/>
  <c r="E488"/>
  <c r="D488"/>
  <c r="C488"/>
  <c r="B488"/>
  <c r="Q487"/>
  <c r="Q486"/>
  <c r="K75" i="3" s="1"/>
  <c r="L74"/>
  <c r="L75"/>
  <c r="Q494" i="1" l="1"/>
  <c r="Q491"/>
  <c r="M188" i="3" s="1"/>
  <c r="Q488" i="1"/>
  <c r="M75" i="3" s="1"/>
  <c r="P485" i="1" l="1"/>
  <c r="O485"/>
  <c r="N485"/>
  <c r="L485"/>
  <c r="K485"/>
  <c r="J485"/>
  <c r="I485"/>
  <c r="H485"/>
  <c r="G485"/>
  <c r="F485"/>
  <c r="E485"/>
  <c r="D485"/>
  <c r="C485"/>
  <c r="B485"/>
  <c r="Q484"/>
  <c r="Q483"/>
  <c r="K74" i="3" s="1"/>
  <c r="L98"/>
  <c r="P482" i="1"/>
  <c r="O482"/>
  <c r="N482"/>
  <c r="L482"/>
  <c r="K482"/>
  <c r="J482"/>
  <c r="I482"/>
  <c r="H482"/>
  <c r="G482"/>
  <c r="F482"/>
  <c r="E482"/>
  <c r="D482"/>
  <c r="C482"/>
  <c r="B482"/>
  <c r="Q481"/>
  <c r="Q480"/>
  <c r="K98" i="3" s="1"/>
  <c r="G100"/>
  <c r="J100"/>
  <c r="J87"/>
  <c r="H78"/>
  <c r="G78"/>
  <c r="E78"/>
  <c r="D78"/>
  <c r="D60"/>
  <c r="B507" i="1"/>
  <c r="L48" i="3"/>
  <c r="P479" i="1"/>
  <c r="O479"/>
  <c r="N479"/>
  <c r="L479"/>
  <c r="K479"/>
  <c r="J479"/>
  <c r="I479"/>
  <c r="H479"/>
  <c r="G479"/>
  <c r="F479"/>
  <c r="E479"/>
  <c r="D479"/>
  <c r="C479"/>
  <c r="B479"/>
  <c r="Q478"/>
  <c r="Q477"/>
  <c r="K48" i="3" s="1"/>
  <c r="C507" i="1"/>
  <c r="D507"/>
  <c r="E507"/>
  <c r="F507"/>
  <c r="G507"/>
  <c r="H507"/>
  <c r="I507"/>
  <c r="J507"/>
  <c r="K507"/>
  <c r="L507"/>
  <c r="M507"/>
  <c r="N507"/>
  <c r="O507"/>
  <c r="P507"/>
  <c r="P464"/>
  <c r="O464"/>
  <c r="N464"/>
  <c r="L464"/>
  <c r="K464"/>
  <c r="J464"/>
  <c r="I464"/>
  <c r="H464"/>
  <c r="G464"/>
  <c r="F464"/>
  <c r="E464"/>
  <c r="D464"/>
  <c r="C464"/>
  <c r="B464"/>
  <c r="Q463"/>
  <c r="Q462"/>
  <c r="K200" i="3" s="1"/>
  <c r="D18"/>
  <c r="L32"/>
  <c r="P506" i="1"/>
  <c r="O506"/>
  <c r="N506"/>
  <c r="L506"/>
  <c r="K506"/>
  <c r="J506"/>
  <c r="I506"/>
  <c r="H506"/>
  <c r="G506"/>
  <c r="F506"/>
  <c r="E506"/>
  <c r="D506"/>
  <c r="C506"/>
  <c r="B506"/>
  <c r="Q505"/>
  <c r="Q504"/>
  <c r="K32" i="3" s="1"/>
  <c r="H18"/>
  <c r="Q464" i="1" l="1"/>
  <c r="M200" i="3" s="1"/>
  <c r="Q485" i="1"/>
  <c r="M74" i="3" s="1"/>
  <c r="Q482" i="1"/>
  <c r="M98" i="3" s="1"/>
  <c r="Q479" i="1"/>
  <c r="M48" i="3" s="1"/>
  <c r="Q506" i="1"/>
  <c r="M32" i="3" s="1"/>
  <c r="H127" l="1"/>
  <c r="L97"/>
  <c r="P458" i="1"/>
  <c r="O458"/>
  <c r="N458"/>
  <c r="L458"/>
  <c r="K458"/>
  <c r="J458"/>
  <c r="I458"/>
  <c r="H458"/>
  <c r="G458"/>
  <c r="F458"/>
  <c r="E458"/>
  <c r="D458"/>
  <c r="C458"/>
  <c r="B458"/>
  <c r="Q457"/>
  <c r="Q456"/>
  <c r="K97" i="3" s="1"/>
  <c r="D87"/>
  <c r="E87"/>
  <c r="G44" i="1"/>
  <c r="L157" i="3"/>
  <c r="Q458" i="1" l="1"/>
  <c r="H293"/>
  <c r="M210" i="3"/>
  <c r="J193"/>
  <c r="J191" s="1"/>
  <c r="H193"/>
  <c r="H191" s="1"/>
  <c r="F193"/>
  <c r="D193"/>
  <c r="D191"/>
  <c r="J171"/>
  <c r="F171"/>
  <c r="L171" s="1"/>
  <c r="J169"/>
  <c r="H169"/>
  <c r="F169"/>
  <c r="D169"/>
  <c r="J163"/>
  <c r="H163"/>
  <c r="F163"/>
  <c r="D163"/>
  <c r="J150"/>
  <c r="H150"/>
  <c r="F150"/>
  <c r="D150"/>
  <c r="J143"/>
  <c r="H143"/>
  <c r="F143"/>
  <c r="D143"/>
  <c r="D135"/>
  <c r="L135" s="1"/>
  <c r="J127"/>
  <c r="F127"/>
  <c r="D127"/>
  <c r="J115"/>
  <c r="H115"/>
  <c r="F115"/>
  <c r="D115"/>
  <c r="J112"/>
  <c r="H112"/>
  <c r="F112"/>
  <c r="D112"/>
  <c r="H100"/>
  <c r="L100" s="1"/>
  <c r="F100"/>
  <c r="D100"/>
  <c r="H87"/>
  <c r="F87"/>
  <c r="G87"/>
  <c r="F60"/>
  <c r="J53"/>
  <c r="H53"/>
  <c r="F53"/>
  <c r="D53"/>
  <c r="J51"/>
  <c r="H51"/>
  <c r="F51"/>
  <c r="D51"/>
  <c r="J40"/>
  <c r="H40"/>
  <c r="F40"/>
  <c r="D40"/>
  <c r="J36"/>
  <c r="H36"/>
  <c r="F36"/>
  <c r="D36"/>
  <c r="J155"/>
  <c r="H155"/>
  <c r="F155"/>
  <c r="L19"/>
  <c r="L20"/>
  <c r="L21"/>
  <c r="L22"/>
  <c r="L23"/>
  <c r="L24"/>
  <c r="L25"/>
  <c r="L26"/>
  <c r="L27"/>
  <c r="L28"/>
  <c r="L29"/>
  <c r="L30"/>
  <c r="L31"/>
  <c r="L33"/>
  <c r="L34"/>
  <c r="L35"/>
  <c r="L37"/>
  <c r="L38"/>
  <c r="L39"/>
  <c r="L41"/>
  <c r="L42"/>
  <c r="L43"/>
  <c r="L44"/>
  <c r="L45"/>
  <c r="L46"/>
  <c r="L47"/>
  <c r="L49"/>
  <c r="L52"/>
  <c r="L54"/>
  <c r="L55"/>
  <c r="L56"/>
  <c r="L57"/>
  <c r="L58"/>
  <c r="L59"/>
  <c r="L61"/>
  <c r="L62"/>
  <c r="L63"/>
  <c r="L64"/>
  <c r="L65"/>
  <c r="L66"/>
  <c r="L67"/>
  <c r="L68"/>
  <c r="L69"/>
  <c r="L70"/>
  <c r="L71"/>
  <c r="L72"/>
  <c r="L73"/>
  <c r="L76"/>
  <c r="L77"/>
  <c r="L80"/>
  <c r="L81"/>
  <c r="L82"/>
  <c r="L83"/>
  <c r="L84"/>
  <c r="L85"/>
  <c r="L88"/>
  <c r="L89"/>
  <c r="L90"/>
  <c r="L91"/>
  <c r="L92"/>
  <c r="L93"/>
  <c r="L94"/>
  <c r="L95"/>
  <c r="L96"/>
  <c r="L99"/>
  <c r="L101"/>
  <c r="L102"/>
  <c r="L103"/>
  <c r="L104"/>
  <c r="L105"/>
  <c r="L106"/>
  <c r="L107"/>
  <c r="L108"/>
  <c r="L109"/>
  <c r="L114"/>
  <c r="L112" s="1"/>
  <c r="L116"/>
  <c r="L117"/>
  <c r="L118"/>
  <c r="L119"/>
  <c r="L120"/>
  <c r="L121"/>
  <c r="L122"/>
  <c r="L123"/>
  <c r="L124"/>
  <c r="L125"/>
  <c r="L126"/>
  <c r="L128"/>
  <c r="L129"/>
  <c r="L130"/>
  <c r="L131"/>
  <c r="L132"/>
  <c r="L133"/>
  <c r="L134"/>
  <c r="L136"/>
  <c r="L137"/>
  <c r="L138"/>
  <c r="L139"/>
  <c r="L140"/>
  <c r="L141"/>
  <c r="L144"/>
  <c r="L145"/>
  <c r="L146"/>
  <c r="L147"/>
  <c r="L148"/>
  <c r="L149"/>
  <c r="L151"/>
  <c r="L152"/>
  <c r="L153"/>
  <c r="L154"/>
  <c r="L156"/>
  <c r="L158"/>
  <c r="L159"/>
  <c r="L160"/>
  <c r="L161"/>
  <c r="L162"/>
  <c r="L164"/>
  <c r="L165"/>
  <c r="L166"/>
  <c r="L167"/>
  <c r="L168"/>
  <c r="L170"/>
  <c r="L172"/>
  <c r="L173"/>
  <c r="L174"/>
  <c r="L175"/>
  <c r="L176"/>
  <c r="L177"/>
  <c r="L178"/>
  <c r="L179"/>
  <c r="L180"/>
  <c r="L181"/>
  <c r="L182"/>
  <c r="L183"/>
  <c r="L184"/>
  <c r="L185"/>
  <c r="L186"/>
  <c r="L187"/>
  <c r="L189"/>
  <c r="L190"/>
  <c r="L192"/>
  <c r="L194"/>
  <c r="L195"/>
  <c r="L196"/>
  <c r="L197"/>
  <c r="L198"/>
  <c r="L199"/>
  <c r="L200"/>
  <c r="L201"/>
  <c r="L202"/>
  <c r="L203"/>
  <c r="L204"/>
  <c r="L205"/>
  <c r="L206"/>
  <c r="L207"/>
  <c r="L211"/>
  <c r="L215"/>
  <c r="D155"/>
  <c r="J18"/>
  <c r="F18"/>
  <c r="J17" l="1"/>
  <c r="J142"/>
  <c r="J50"/>
  <c r="D86"/>
  <c r="L18"/>
  <c r="H86"/>
  <c r="J86"/>
  <c r="L169"/>
  <c r="L53"/>
  <c r="F50"/>
  <c r="L60"/>
  <c r="L115"/>
  <c r="L143"/>
  <c r="M215"/>
  <c r="M213" s="1"/>
  <c r="L155"/>
  <c r="L127"/>
  <c r="L193"/>
  <c r="L213"/>
  <c r="L210"/>
  <c r="H50"/>
  <c r="H142"/>
  <c r="F86"/>
  <c r="J78"/>
  <c r="M97"/>
  <c r="F142"/>
  <c r="L150"/>
  <c r="L163"/>
  <c r="F191"/>
  <c r="L191" s="1"/>
  <c r="L40"/>
  <c r="D142"/>
  <c r="D50"/>
  <c r="L87"/>
  <c r="L51"/>
  <c r="L36"/>
  <c r="Q321" i="1"/>
  <c r="K172" i="3" s="1"/>
  <c r="L209" l="1"/>
  <c r="M209" s="1"/>
  <c r="L142"/>
  <c r="L50"/>
  <c r="F79"/>
  <c r="F78" s="1"/>
  <c r="F17" s="1"/>
  <c r="L86"/>
  <c r="D17"/>
  <c r="H17"/>
  <c r="P413" i="1"/>
  <c r="O413"/>
  <c r="N413"/>
  <c r="L413"/>
  <c r="K413"/>
  <c r="J413"/>
  <c r="I413"/>
  <c r="H413"/>
  <c r="G413"/>
  <c r="F413"/>
  <c r="E413"/>
  <c r="D413"/>
  <c r="C413"/>
  <c r="B413"/>
  <c r="Q412"/>
  <c r="Q411"/>
  <c r="K184" i="3" s="1"/>
  <c r="M293" i="1"/>
  <c r="G257"/>
  <c r="L17" i="3" l="1"/>
  <c r="L79"/>
  <c r="L78"/>
  <c r="Q413" i="1"/>
  <c r="M184" i="3" s="1"/>
  <c r="P440" i="1" l="1"/>
  <c r="O440"/>
  <c r="N440"/>
  <c r="L440"/>
  <c r="K440"/>
  <c r="J440"/>
  <c r="I440"/>
  <c r="H440"/>
  <c r="G440"/>
  <c r="F440"/>
  <c r="E440"/>
  <c r="D440"/>
  <c r="C440"/>
  <c r="B440"/>
  <c r="Q439"/>
  <c r="Q438"/>
  <c r="K47" i="3" s="1"/>
  <c r="Q440" i="1" l="1"/>
  <c r="M47" i="3" s="1"/>
  <c r="P404" i="1" l="1"/>
  <c r="O404"/>
  <c r="N404"/>
  <c r="M404"/>
  <c r="L404"/>
  <c r="K404"/>
  <c r="J404"/>
  <c r="I404"/>
  <c r="H404"/>
  <c r="G404"/>
  <c r="F404"/>
  <c r="E404"/>
  <c r="D404"/>
  <c r="C404"/>
  <c r="B404"/>
  <c r="Q402"/>
  <c r="P434"/>
  <c r="O434"/>
  <c r="N434"/>
  <c r="L434"/>
  <c r="K434"/>
  <c r="J434"/>
  <c r="I434"/>
  <c r="H434"/>
  <c r="G434"/>
  <c r="F434"/>
  <c r="E434"/>
  <c r="D434"/>
  <c r="C434"/>
  <c r="B434"/>
  <c r="Q433"/>
  <c r="Q432"/>
  <c r="K181" i="3" s="1"/>
  <c r="Q404" i="1" l="1"/>
  <c r="M179" i="3" s="1"/>
  <c r="K179"/>
  <c r="Q434" i="1"/>
  <c r="M181" i="3" s="1"/>
  <c r="M347" i="1" l="1"/>
  <c r="P410" l="1"/>
  <c r="O410"/>
  <c r="N410"/>
  <c r="L410"/>
  <c r="K410"/>
  <c r="J410"/>
  <c r="I410"/>
  <c r="H410"/>
  <c r="G410"/>
  <c r="F410"/>
  <c r="E410"/>
  <c r="D410"/>
  <c r="C410"/>
  <c r="B410"/>
  <c r="Q409"/>
  <c r="Q408"/>
  <c r="K134" i="3" s="1"/>
  <c r="I127"/>
  <c r="G127"/>
  <c r="Q410" i="1" l="1"/>
  <c r="M134" i="3" s="1"/>
  <c r="P383" i="1" l="1"/>
  <c r="O383"/>
  <c r="N383"/>
  <c r="L383"/>
  <c r="K383"/>
  <c r="J383"/>
  <c r="I383"/>
  <c r="H383"/>
  <c r="G383"/>
  <c r="F383"/>
  <c r="E383"/>
  <c r="D383"/>
  <c r="C383"/>
  <c r="B383"/>
  <c r="Q382"/>
  <c r="Q381"/>
  <c r="K140" i="3" s="1"/>
  <c r="P380" i="1"/>
  <c r="O380"/>
  <c r="N380"/>
  <c r="L380"/>
  <c r="K380"/>
  <c r="J380"/>
  <c r="I380"/>
  <c r="H380"/>
  <c r="G380"/>
  <c r="F380"/>
  <c r="E380"/>
  <c r="D380"/>
  <c r="C380"/>
  <c r="B380"/>
  <c r="Q379"/>
  <c r="Q378"/>
  <c r="K139" i="3" s="1"/>
  <c r="P377" i="1"/>
  <c r="O377"/>
  <c r="N377"/>
  <c r="L377"/>
  <c r="K377"/>
  <c r="J377"/>
  <c r="I377"/>
  <c r="H377"/>
  <c r="G377"/>
  <c r="F377"/>
  <c r="E377"/>
  <c r="D377"/>
  <c r="C377"/>
  <c r="B377"/>
  <c r="Q376"/>
  <c r="Q375"/>
  <c r="K138" i="3" s="1"/>
  <c r="Q377" i="1" l="1"/>
  <c r="Q380"/>
  <c r="Q383"/>
  <c r="G154" i="3"/>
  <c r="G164"/>
  <c r="G160"/>
  <c r="G158"/>
  <c r="G157"/>
  <c r="G156"/>
  <c r="G152"/>
  <c r="G151"/>
  <c r="E305" i="1"/>
  <c r="G166" i="3"/>
  <c r="G165"/>
  <c r="C139" l="1"/>
  <c r="M139"/>
  <c r="C140"/>
  <c r="M140"/>
  <c r="C138"/>
  <c r="M138"/>
  <c r="P416" i="1"/>
  <c r="O416"/>
  <c r="N416"/>
  <c r="L416"/>
  <c r="K416"/>
  <c r="J416"/>
  <c r="I416"/>
  <c r="H416"/>
  <c r="G416"/>
  <c r="F416"/>
  <c r="E416"/>
  <c r="D416"/>
  <c r="C416"/>
  <c r="B416"/>
  <c r="Q415"/>
  <c r="Q414"/>
  <c r="K183" i="3" s="1"/>
  <c r="G171"/>
  <c r="P398" i="1"/>
  <c r="O398"/>
  <c r="N398"/>
  <c r="M398"/>
  <c r="L398"/>
  <c r="K398"/>
  <c r="J398"/>
  <c r="I398"/>
  <c r="H398"/>
  <c r="G398"/>
  <c r="F398"/>
  <c r="E398"/>
  <c r="D398"/>
  <c r="C398"/>
  <c r="B398"/>
  <c r="Q396"/>
  <c r="P395"/>
  <c r="O395"/>
  <c r="N395"/>
  <c r="M395"/>
  <c r="L395"/>
  <c r="K395"/>
  <c r="J395"/>
  <c r="I395"/>
  <c r="H395"/>
  <c r="G395"/>
  <c r="F395"/>
  <c r="E395"/>
  <c r="D395"/>
  <c r="C395"/>
  <c r="B395"/>
  <c r="Q393"/>
  <c r="C175" i="3"/>
  <c r="Q395" i="1" l="1"/>
  <c r="M177" i="3" s="1"/>
  <c r="K177"/>
  <c r="Q398" i="1"/>
  <c r="M178" i="3" s="1"/>
  <c r="K178"/>
  <c r="Q416" i="1"/>
  <c r="M183" i="3" s="1"/>
  <c r="M290" i="1"/>
  <c r="G320" l="1"/>
  <c r="E150" i="3"/>
  <c r="G193" l="1"/>
  <c r="E193"/>
  <c r="E163"/>
  <c r="E155"/>
  <c r="E143"/>
  <c r="E127"/>
  <c r="G115"/>
  <c r="E115"/>
  <c r="I87"/>
  <c r="E60"/>
  <c r="E36"/>
  <c r="E18"/>
  <c r="M269" i="1" l="1"/>
  <c r="N125" l="1"/>
  <c r="M257" l="1"/>
  <c r="N443" l="1"/>
  <c r="M263" l="1"/>
  <c r="G150" i="3" l="1"/>
  <c r="G155" l="1"/>
  <c r="G148" l="1"/>
  <c r="G147"/>
  <c r="G146"/>
  <c r="G145"/>
  <c r="G144"/>
  <c r="G143" l="1"/>
  <c r="P497" i="1"/>
  <c r="O497"/>
  <c r="N497"/>
  <c r="L497"/>
  <c r="K497"/>
  <c r="J497"/>
  <c r="I497"/>
  <c r="H497"/>
  <c r="G497"/>
  <c r="F497"/>
  <c r="E497"/>
  <c r="D497"/>
  <c r="C497"/>
  <c r="B497"/>
  <c r="Q496"/>
  <c r="Q495"/>
  <c r="K186" i="3" s="1"/>
  <c r="Q497" i="1" l="1"/>
  <c r="M186" i="3" s="1"/>
  <c r="K213"/>
  <c r="G40" l="1"/>
  <c r="P500" i="1" l="1"/>
  <c r="O500"/>
  <c r="N500"/>
  <c r="L500"/>
  <c r="K500"/>
  <c r="J500"/>
  <c r="I500"/>
  <c r="H500"/>
  <c r="G500"/>
  <c r="F500"/>
  <c r="E500"/>
  <c r="D500"/>
  <c r="C500"/>
  <c r="B500"/>
  <c r="Q499"/>
  <c r="Q498"/>
  <c r="K76" i="3" s="1"/>
  <c r="Q501" i="1"/>
  <c r="K185" i="3" s="1"/>
  <c r="Q502" i="1"/>
  <c r="B503"/>
  <c r="C503"/>
  <c r="D503"/>
  <c r="E503"/>
  <c r="F503"/>
  <c r="G503"/>
  <c r="H503"/>
  <c r="I503"/>
  <c r="J503"/>
  <c r="K503"/>
  <c r="L503"/>
  <c r="N503"/>
  <c r="O503"/>
  <c r="P503"/>
  <c r="Q503" l="1"/>
  <c r="Q500"/>
  <c r="M76" i="3" s="1"/>
  <c r="E100"/>
  <c r="I100"/>
  <c r="M185" l="1"/>
  <c r="Q261" i="1"/>
  <c r="K145" i="3" s="1"/>
  <c r="P449" i="1"/>
  <c r="O449"/>
  <c r="N449"/>
  <c r="L449"/>
  <c r="K449"/>
  <c r="J449"/>
  <c r="I449"/>
  <c r="H449"/>
  <c r="G449"/>
  <c r="F449"/>
  <c r="E449"/>
  <c r="D449"/>
  <c r="C449"/>
  <c r="B449"/>
  <c r="Q448"/>
  <c r="Q447"/>
  <c r="K133" i="3" s="1"/>
  <c r="P452" i="1"/>
  <c r="O452"/>
  <c r="N452"/>
  <c r="L452"/>
  <c r="K452"/>
  <c r="J452"/>
  <c r="I452"/>
  <c r="H452"/>
  <c r="G452"/>
  <c r="F452"/>
  <c r="E452"/>
  <c r="D452"/>
  <c r="C452"/>
  <c r="B452"/>
  <c r="Q451"/>
  <c r="Q450"/>
  <c r="K96" i="3" s="1"/>
  <c r="P455" i="1"/>
  <c r="O455"/>
  <c r="N455"/>
  <c r="L455"/>
  <c r="K455"/>
  <c r="J455"/>
  <c r="I455"/>
  <c r="H455"/>
  <c r="G455"/>
  <c r="F455"/>
  <c r="E455"/>
  <c r="D455"/>
  <c r="C455"/>
  <c r="B455"/>
  <c r="Q454"/>
  <c r="Q453"/>
  <c r="K95" i="3" s="1"/>
  <c r="P371" i="1"/>
  <c r="O371"/>
  <c r="N371"/>
  <c r="L371"/>
  <c r="K371"/>
  <c r="J371"/>
  <c r="I371"/>
  <c r="H371"/>
  <c r="G371"/>
  <c r="F371"/>
  <c r="E371"/>
  <c r="D371"/>
  <c r="C371"/>
  <c r="B371"/>
  <c r="Q370"/>
  <c r="Q369"/>
  <c r="K136" i="3" s="1"/>
  <c r="Q449" i="1" l="1"/>
  <c r="Q452"/>
  <c r="M96" i="3" s="1"/>
  <c r="Q371" i="1"/>
  <c r="Q455"/>
  <c r="M95" i="3" s="1"/>
  <c r="E191"/>
  <c r="G191"/>
  <c r="I193"/>
  <c r="E171"/>
  <c r="I171"/>
  <c r="I163"/>
  <c r="I155"/>
  <c r="I150"/>
  <c r="I143"/>
  <c r="E112"/>
  <c r="G112"/>
  <c r="I112"/>
  <c r="I115"/>
  <c r="I78"/>
  <c r="G60"/>
  <c r="I60"/>
  <c r="E40"/>
  <c r="G18"/>
  <c r="I18"/>
  <c r="C136" l="1"/>
  <c r="M136"/>
  <c r="C133"/>
  <c r="M133"/>
  <c r="M446" i="1"/>
  <c r="Q459"/>
  <c r="K199" i="3" s="1"/>
  <c r="Q460" i="1"/>
  <c r="B461"/>
  <c r="C461"/>
  <c r="D461"/>
  <c r="E461"/>
  <c r="F461"/>
  <c r="G461"/>
  <c r="H461"/>
  <c r="I461"/>
  <c r="J461"/>
  <c r="K461"/>
  <c r="L461"/>
  <c r="N461"/>
  <c r="O461"/>
  <c r="P461"/>
  <c r="Q461" l="1"/>
  <c r="M199" i="3" s="1"/>
  <c r="K132" l="1"/>
  <c r="K77"/>
  <c r="M77" l="1"/>
  <c r="M132"/>
  <c r="P437" i="1"/>
  <c r="O437"/>
  <c r="N437"/>
  <c r="L437"/>
  <c r="K437"/>
  <c r="J437"/>
  <c r="I437"/>
  <c r="H437"/>
  <c r="G437"/>
  <c r="F437"/>
  <c r="E437"/>
  <c r="D437"/>
  <c r="C437"/>
  <c r="B437"/>
  <c r="Q436"/>
  <c r="Q435"/>
  <c r="K85" i="3" s="1"/>
  <c r="P443" i="1"/>
  <c r="O443"/>
  <c r="L443"/>
  <c r="K443"/>
  <c r="J443"/>
  <c r="I443"/>
  <c r="H443"/>
  <c r="G443"/>
  <c r="F443"/>
  <c r="E443"/>
  <c r="D443"/>
  <c r="C443"/>
  <c r="B443"/>
  <c r="Q442"/>
  <c r="Q441"/>
  <c r="K94" i="3" s="1"/>
  <c r="Q443" i="1" l="1"/>
  <c r="Q437"/>
  <c r="M85" i="3" s="1"/>
  <c r="I135"/>
  <c r="I86" s="1"/>
  <c r="G135"/>
  <c r="G86" s="1"/>
  <c r="E135"/>
  <c r="E86" s="1"/>
  <c r="C94" l="1"/>
  <c r="M94"/>
  <c r="P392" i="1"/>
  <c r="O392"/>
  <c r="N392"/>
  <c r="L392"/>
  <c r="K392"/>
  <c r="J392"/>
  <c r="I392"/>
  <c r="H392"/>
  <c r="G392"/>
  <c r="F392"/>
  <c r="E392"/>
  <c r="D392"/>
  <c r="C392"/>
  <c r="B392"/>
  <c r="Q391"/>
  <c r="Q390"/>
  <c r="K175" i="3" s="1"/>
  <c r="Q399" i="1"/>
  <c r="K174" i="3" s="1"/>
  <c r="B401" i="1"/>
  <c r="C401"/>
  <c r="D401"/>
  <c r="E401"/>
  <c r="F401"/>
  <c r="G401"/>
  <c r="H401"/>
  <c r="I401"/>
  <c r="J401"/>
  <c r="K401"/>
  <c r="L401"/>
  <c r="M401"/>
  <c r="N401"/>
  <c r="O401"/>
  <c r="P401"/>
  <c r="Q401" l="1"/>
  <c r="M174" i="3" s="1"/>
  <c r="Q392" i="1"/>
  <c r="M175" i="3" s="1"/>
  <c r="P53" i="1" l="1"/>
  <c r="O53"/>
  <c r="N53"/>
  <c r="M53"/>
  <c r="L53"/>
  <c r="K53"/>
  <c r="J53"/>
  <c r="I53"/>
  <c r="H53"/>
  <c r="G53"/>
  <c r="F53"/>
  <c r="E53"/>
  <c r="D53"/>
  <c r="C53"/>
  <c r="B53"/>
  <c r="Q52"/>
  <c r="Q51"/>
  <c r="K31" i="3" s="1"/>
  <c r="Q54" i="1"/>
  <c r="K34" i="3" s="1"/>
  <c r="Q55" i="1"/>
  <c r="B56"/>
  <c r="C56"/>
  <c r="D56"/>
  <c r="E56"/>
  <c r="F56"/>
  <c r="G56"/>
  <c r="H56"/>
  <c r="I56"/>
  <c r="J56"/>
  <c r="K56"/>
  <c r="L56"/>
  <c r="M56"/>
  <c r="N56"/>
  <c r="O56"/>
  <c r="P56"/>
  <c r="Q56" l="1"/>
  <c r="M34" i="3" s="1"/>
  <c r="Q53" i="1"/>
  <c r="C31" i="3" l="1"/>
  <c r="M31"/>
  <c r="P431" i="1"/>
  <c r="O431"/>
  <c r="N431"/>
  <c r="L431"/>
  <c r="K431"/>
  <c r="J431"/>
  <c r="I431"/>
  <c r="H431"/>
  <c r="G431"/>
  <c r="F431"/>
  <c r="E431"/>
  <c r="D431"/>
  <c r="C431"/>
  <c r="B431"/>
  <c r="Q430"/>
  <c r="Q429"/>
  <c r="K73" i="3" s="1"/>
  <c r="Q431" i="1" l="1"/>
  <c r="M73" i="3" s="1"/>
  <c r="P428" i="1" l="1"/>
  <c r="O428"/>
  <c r="N428"/>
  <c r="L428"/>
  <c r="K428"/>
  <c r="J428"/>
  <c r="I428"/>
  <c r="H428"/>
  <c r="G428"/>
  <c r="F428"/>
  <c r="E428"/>
  <c r="D428"/>
  <c r="C428"/>
  <c r="B428"/>
  <c r="Q427"/>
  <c r="Q426"/>
  <c r="K131" i="3" s="1"/>
  <c r="Q428" i="1" l="1"/>
  <c r="M131" i="3" s="1"/>
  <c r="M215" i="1" l="1"/>
  <c r="G163" i="3" l="1"/>
  <c r="E51" l="1"/>
  <c r="G51"/>
  <c r="I51"/>
  <c r="C51"/>
  <c r="K210" l="1"/>
  <c r="G113" i="1"/>
  <c r="I191" i="3"/>
  <c r="E169"/>
  <c r="E142" s="1"/>
  <c r="G169"/>
  <c r="G142" s="1"/>
  <c r="I169"/>
  <c r="I142" s="1"/>
  <c r="E53"/>
  <c r="E50" s="1"/>
  <c r="G53"/>
  <c r="G50" s="1"/>
  <c r="I53"/>
  <c r="I50" s="1"/>
  <c r="I40"/>
  <c r="G36"/>
  <c r="I36"/>
  <c r="I17" s="1"/>
  <c r="P407" i="1" l="1"/>
  <c r="O407"/>
  <c r="N407"/>
  <c r="M407"/>
  <c r="L407"/>
  <c r="K407"/>
  <c r="J407"/>
  <c r="I407"/>
  <c r="H407"/>
  <c r="G407"/>
  <c r="F407"/>
  <c r="E407"/>
  <c r="D407"/>
  <c r="C407"/>
  <c r="B407"/>
  <c r="Q405"/>
  <c r="Q407" l="1"/>
  <c r="M176" i="3" s="1"/>
  <c r="K176"/>
  <c r="P368" i="1"/>
  <c r="O368"/>
  <c r="N368"/>
  <c r="L368"/>
  <c r="K368"/>
  <c r="J368"/>
  <c r="I368"/>
  <c r="H368"/>
  <c r="G368"/>
  <c r="F368"/>
  <c r="E368"/>
  <c r="D368"/>
  <c r="C368"/>
  <c r="B368"/>
  <c r="Q367"/>
  <c r="Q366"/>
  <c r="K182" i="3" s="1"/>
  <c r="P374" i="1"/>
  <c r="O374"/>
  <c r="N374"/>
  <c r="L374"/>
  <c r="K374"/>
  <c r="J374"/>
  <c r="I374"/>
  <c r="H374"/>
  <c r="G374"/>
  <c r="F374"/>
  <c r="E374"/>
  <c r="D374"/>
  <c r="C374"/>
  <c r="B374"/>
  <c r="Q373"/>
  <c r="Q372"/>
  <c r="K141" i="3" s="1"/>
  <c r="Q374" i="1" l="1"/>
  <c r="Q368"/>
  <c r="M182" i="3" s="1"/>
  <c r="C141" l="1"/>
  <c r="M141"/>
  <c r="G143" i="1"/>
  <c r="K209" i="3"/>
  <c r="E284" i="1" l="1"/>
  <c r="F284"/>
  <c r="G284"/>
  <c r="H284"/>
  <c r="I284"/>
  <c r="J284"/>
  <c r="K284"/>
  <c r="L284"/>
  <c r="M284"/>
  <c r="N284"/>
  <c r="O284"/>
  <c r="P284"/>
  <c r="D284"/>
  <c r="P176" l="1"/>
  <c r="O176"/>
  <c r="N176"/>
  <c r="M176"/>
  <c r="L176"/>
  <c r="K176"/>
  <c r="J176"/>
  <c r="I176"/>
  <c r="H176"/>
  <c r="G176"/>
  <c r="F176"/>
  <c r="E176"/>
  <c r="D176"/>
  <c r="C176"/>
  <c r="B176"/>
  <c r="Q175"/>
  <c r="Q174"/>
  <c r="K92" i="3" s="1"/>
  <c r="Q176" i="1" l="1"/>
  <c r="Q225"/>
  <c r="K117" i="3" s="1"/>
  <c r="D236" i="1"/>
  <c r="M287"/>
  <c r="C92" i="3" l="1"/>
  <c r="M92"/>
  <c r="C185"/>
  <c r="B389" i="1" l="1"/>
  <c r="G338"/>
  <c r="M194"/>
  <c r="M191"/>
  <c r="M188"/>
  <c r="M185"/>
  <c r="M182"/>
  <c r="M179"/>
  <c r="M173"/>
  <c r="M170"/>
  <c r="M167"/>
  <c r="M164"/>
  <c r="M161"/>
  <c r="M158"/>
  <c r="M155"/>
  <c r="M152"/>
  <c r="M149"/>
  <c r="M146"/>
  <c r="M143"/>
  <c r="M140"/>
  <c r="M137"/>
  <c r="M134"/>
  <c r="M131"/>
  <c r="M128"/>
  <c r="M125"/>
  <c r="M122"/>
  <c r="M119"/>
  <c r="M116"/>
  <c r="M113"/>
  <c r="M110"/>
  <c r="M107"/>
  <c r="M104"/>
  <c r="M101"/>
  <c r="M98"/>
  <c r="M95"/>
  <c r="M92"/>
  <c r="M89"/>
  <c r="M86"/>
  <c r="M80"/>
  <c r="M83"/>
  <c r="M77"/>
  <c r="M74"/>
  <c r="M68"/>
  <c r="M65"/>
  <c r="M62"/>
  <c r="M59"/>
  <c r="M50"/>
  <c r="M47"/>
  <c r="M44"/>
  <c r="M41"/>
  <c r="M38"/>
  <c r="M35"/>
  <c r="M32"/>
  <c r="M29"/>
  <c r="M26"/>
  <c r="M23"/>
  <c r="M20"/>
  <c r="M17"/>
  <c r="M509" s="1"/>
  <c r="Q270"/>
  <c r="K148" i="3" s="1"/>
  <c r="Q37" i="1"/>
  <c r="Q36"/>
  <c r="K26" i="3" s="1"/>
  <c r="C38" i="1"/>
  <c r="D38"/>
  <c r="E38"/>
  <c r="F38"/>
  <c r="G38"/>
  <c r="H38"/>
  <c r="I38"/>
  <c r="J38"/>
  <c r="K38"/>
  <c r="L38"/>
  <c r="N38"/>
  <c r="O38"/>
  <c r="P38"/>
  <c r="B38"/>
  <c r="C35"/>
  <c r="D35"/>
  <c r="E35"/>
  <c r="F35"/>
  <c r="G35"/>
  <c r="H35"/>
  <c r="I35"/>
  <c r="J35"/>
  <c r="K35"/>
  <c r="L35"/>
  <c r="N35"/>
  <c r="O35"/>
  <c r="P35"/>
  <c r="B35"/>
  <c r="C32"/>
  <c r="D32"/>
  <c r="E32"/>
  <c r="F32"/>
  <c r="G32"/>
  <c r="H32"/>
  <c r="I32"/>
  <c r="J32"/>
  <c r="K32"/>
  <c r="L32"/>
  <c r="N32"/>
  <c r="O32"/>
  <c r="P32"/>
  <c r="B32"/>
  <c r="Q27"/>
  <c r="K23" i="3" s="1"/>
  <c r="C29" i="1"/>
  <c r="D29"/>
  <c r="E29"/>
  <c r="F29"/>
  <c r="G29"/>
  <c r="H29"/>
  <c r="I29"/>
  <c r="J29"/>
  <c r="K29"/>
  <c r="L29"/>
  <c r="N29"/>
  <c r="O29"/>
  <c r="P29"/>
  <c r="B29"/>
  <c r="C26"/>
  <c r="D26"/>
  <c r="E26"/>
  <c r="F26"/>
  <c r="G26"/>
  <c r="H26"/>
  <c r="I26"/>
  <c r="J26"/>
  <c r="K26"/>
  <c r="L26"/>
  <c r="N26"/>
  <c r="O26"/>
  <c r="P26"/>
  <c r="Q21"/>
  <c r="K21" i="3" s="1"/>
  <c r="Q22" i="1"/>
  <c r="C23"/>
  <c r="D23"/>
  <c r="E23"/>
  <c r="F23"/>
  <c r="G23"/>
  <c r="H23"/>
  <c r="I23"/>
  <c r="J23"/>
  <c r="K23"/>
  <c r="L23"/>
  <c r="N23"/>
  <c r="O23"/>
  <c r="P23"/>
  <c r="B23"/>
  <c r="Q18"/>
  <c r="K20" i="3" s="1"/>
  <c r="Q19" i="1"/>
  <c r="C20"/>
  <c r="D20"/>
  <c r="E20"/>
  <c r="F20"/>
  <c r="G20"/>
  <c r="H20"/>
  <c r="I20"/>
  <c r="J20"/>
  <c r="K20"/>
  <c r="L20"/>
  <c r="N20"/>
  <c r="O20"/>
  <c r="P20"/>
  <c r="B20"/>
  <c r="Q16"/>
  <c r="C17"/>
  <c r="D17"/>
  <c r="E17"/>
  <c r="F17"/>
  <c r="G17"/>
  <c r="H17"/>
  <c r="I17"/>
  <c r="J17"/>
  <c r="K17"/>
  <c r="L17"/>
  <c r="N17"/>
  <c r="O17"/>
  <c r="P17"/>
  <c r="B17"/>
  <c r="C338"/>
  <c r="D338"/>
  <c r="E338"/>
  <c r="F338"/>
  <c r="H338"/>
  <c r="I338"/>
  <c r="J338"/>
  <c r="K338"/>
  <c r="L338"/>
  <c r="N338"/>
  <c r="O338"/>
  <c r="P338"/>
  <c r="C284"/>
  <c r="N221"/>
  <c r="H221"/>
  <c r="G221"/>
  <c r="E221"/>
  <c r="D221"/>
  <c r="C146"/>
  <c r="D146"/>
  <c r="E146"/>
  <c r="F146"/>
  <c r="G146"/>
  <c r="H146"/>
  <c r="I146"/>
  <c r="J146"/>
  <c r="K146"/>
  <c r="L146"/>
  <c r="N146"/>
  <c r="O146"/>
  <c r="P146"/>
  <c r="Q292"/>
  <c r="D293"/>
  <c r="E293"/>
  <c r="F293"/>
  <c r="G293"/>
  <c r="I293"/>
  <c r="J293"/>
  <c r="K293"/>
  <c r="L293"/>
  <c r="N293"/>
  <c r="O293"/>
  <c r="P293"/>
  <c r="Q444"/>
  <c r="K52" i="3" s="1"/>
  <c r="Q445" i="1"/>
  <c r="B446"/>
  <c r="C446"/>
  <c r="D446"/>
  <c r="E446"/>
  <c r="F446"/>
  <c r="G446"/>
  <c r="H446"/>
  <c r="I446"/>
  <c r="J446"/>
  <c r="K446"/>
  <c r="L446"/>
  <c r="N446"/>
  <c r="O446"/>
  <c r="P446"/>
  <c r="Q69"/>
  <c r="K39" i="3" s="1"/>
  <c r="Q70" i="1"/>
  <c r="C71"/>
  <c r="D71"/>
  <c r="E71"/>
  <c r="F71"/>
  <c r="G71"/>
  <c r="H71"/>
  <c r="I71"/>
  <c r="J71"/>
  <c r="K71"/>
  <c r="L71"/>
  <c r="N71"/>
  <c r="O71"/>
  <c r="P71"/>
  <c r="B71"/>
  <c r="Q417"/>
  <c r="K41" i="3" s="1"/>
  <c r="Q418" i="1"/>
  <c r="C419"/>
  <c r="D419"/>
  <c r="E419"/>
  <c r="F419"/>
  <c r="G419"/>
  <c r="H419"/>
  <c r="I419"/>
  <c r="J419"/>
  <c r="K419"/>
  <c r="L419"/>
  <c r="N419"/>
  <c r="O419"/>
  <c r="P419"/>
  <c r="B419"/>
  <c r="Q474"/>
  <c r="K180" i="3" s="1"/>
  <c r="Q475" i="1"/>
  <c r="C476"/>
  <c r="D476"/>
  <c r="E476"/>
  <c r="F476"/>
  <c r="G476"/>
  <c r="H476"/>
  <c r="I476"/>
  <c r="J476"/>
  <c r="K476"/>
  <c r="L476"/>
  <c r="N476"/>
  <c r="O476"/>
  <c r="P476"/>
  <c r="B476"/>
  <c r="Q387"/>
  <c r="K173" i="3" s="1"/>
  <c r="Q388" i="1"/>
  <c r="C389"/>
  <c r="D389"/>
  <c r="E389"/>
  <c r="F389"/>
  <c r="G389"/>
  <c r="H389"/>
  <c r="I389"/>
  <c r="J389"/>
  <c r="K389"/>
  <c r="L389"/>
  <c r="N389"/>
  <c r="O389"/>
  <c r="P389"/>
  <c r="Q471"/>
  <c r="K203" i="3" s="1"/>
  <c r="Q472" i="1"/>
  <c r="C473"/>
  <c r="D473"/>
  <c r="E473"/>
  <c r="F473"/>
  <c r="G473"/>
  <c r="H473"/>
  <c r="I473"/>
  <c r="J473"/>
  <c r="K473"/>
  <c r="L473"/>
  <c r="N473"/>
  <c r="O473"/>
  <c r="P473"/>
  <c r="B473"/>
  <c r="Q468"/>
  <c r="K202" i="3" s="1"/>
  <c r="Q469" i="1"/>
  <c r="C470"/>
  <c r="D470"/>
  <c r="E470"/>
  <c r="F470"/>
  <c r="G470"/>
  <c r="H470"/>
  <c r="I470"/>
  <c r="J470"/>
  <c r="K470"/>
  <c r="L470"/>
  <c r="N470"/>
  <c r="O470"/>
  <c r="P470"/>
  <c r="B470"/>
  <c r="Q465"/>
  <c r="K201" i="3" s="1"/>
  <c r="Q466" i="1"/>
  <c r="C467"/>
  <c r="D467"/>
  <c r="E467"/>
  <c r="F467"/>
  <c r="G467"/>
  <c r="H467"/>
  <c r="I467"/>
  <c r="J467"/>
  <c r="K467"/>
  <c r="L467"/>
  <c r="N467"/>
  <c r="O467"/>
  <c r="P467"/>
  <c r="B467"/>
  <c r="Q423"/>
  <c r="K187" i="3" s="1"/>
  <c r="Q424" i="1"/>
  <c r="C425"/>
  <c r="D425"/>
  <c r="E425"/>
  <c r="F425"/>
  <c r="G425"/>
  <c r="H425"/>
  <c r="I425"/>
  <c r="J425"/>
  <c r="K425"/>
  <c r="L425"/>
  <c r="N425"/>
  <c r="O425"/>
  <c r="P425"/>
  <c r="B425"/>
  <c r="Q420"/>
  <c r="K49" i="3" s="1"/>
  <c r="Q421" i="1"/>
  <c r="C422"/>
  <c r="D422"/>
  <c r="E422"/>
  <c r="F422"/>
  <c r="G422"/>
  <c r="H422"/>
  <c r="I422"/>
  <c r="J422"/>
  <c r="K422"/>
  <c r="L422"/>
  <c r="N422"/>
  <c r="O422"/>
  <c r="P422"/>
  <c r="B422"/>
  <c r="Q384"/>
  <c r="K137" i="3" s="1"/>
  <c r="Q385" i="1"/>
  <c r="C386"/>
  <c r="D386"/>
  <c r="E386"/>
  <c r="F386"/>
  <c r="G386"/>
  <c r="H386"/>
  <c r="I386"/>
  <c r="J386"/>
  <c r="K386"/>
  <c r="L386"/>
  <c r="N386"/>
  <c r="O386"/>
  <c r="P386"/>
  <c r="B386"/>
  <c r="Q363"/>
  <c r="K206" i="3" s="1"/>
  <c r="Q364" i="1"/>
  <c r="C365"/>
  <c r="D365"/>
  <c r="E365"/>
  <c r="F365"/>
  <c r="G365"/>
  <c r="H365"/>
  <c r="I365"/>
  <c r="J365"/>
  <c r="K365"/>
  <c r="L365"/>
  <c r="N365"/>
  <c r="O365"/>
  <c r="P365"/>
  <c r="B365"/>
  <c r="Q360"/>
  <c r="K207" i="3" s="1"/>
  <c r="Q361" i="1"/>
  <c r="C362"/>
  <c r="D362"/>
  <c r="E362"/>
  <c r="F362"/>
  <c r="G362"/>
  <c r="H362"/>
  <c r="I362"/>
  <c r="J362"/>
  <c r="K362"/>
  <c r="L362"/>
  <c r="N362"/>
  <c r="O362"/>
  <c r="P362"/>
  <c r="B362"/>
  <c r="Q282"/>
  <c r="K154" i="3" s="1"/>
  <c r="Q283" i="1"/>
  <c r="B284"/>
  <c r="C293"/>
  <c r="C221"/>
  <c r="B221"/>
  <c r="C113"/>
  <c r="C68"/>
  <c r="C158"/>
  <c r="D158"/>
  <c r="E158"/>
  <c r="F158"/>
  <c r="G158"/>
  <c r="H158"/>
  <c r="I158"/>
  <c r="J158"/>
  <c r="K158"/>
  <c r="L158"/>
  <c r="N158"/>
  <c r="O158"/>
  <c r="P158"/>
  <c r="B158"/>
  <c r="B146"/>
  <c r="C125"/>
  <c r="D125"/>
  <c r="E125"/>
  <c r="F125"/>
  <c r="G125"/>
  <c r="H125"/>
  <c r="I125"/>
  <c r="J125"/>
  <c r="K125"/>
  <c r="L125"/>
  <c r="O125"/>
  <c r="P125"/>
  <c r="B125"/>
  <c r="C290"/>
  <c r="D290"/>
  <c r="E290"/>
  <c r="F290"/>
  <c r="G290"/>
  <c r="H290"/>
  <c r="I290"/>
  <c r="J290"/>
  <c r="K290"/>
  <c r="L290"/>
  <c r="N290"/>
  <c r="O290"/>
  <c r="P290"/>
  <c r="B290"/>
  <c r="C359"/>
  <c r="D359"/>
  <c r="E359"/>
  <c r="F359"/>
  <c r="G359"/>
  <c r="H359"/>
  <c r="I359"/>
  <c r="J359"/>
  <c r="K359"/>
  <c r="L359"/>
  <c r="N359"/>
  <c r="O359"/>
  <c r="P359"/>
  <c r="B359"/>
  <c r="C356"/>
  <c r="D356"/>
  <c r="E356"/>
  <c r="F356"/>
  <c r="G356"/>
  <c r="H356"/>
  <c r="I356"/>
  <c r="J356"/>
  <c r="K356"/>
  <c r="L356"/>
  <c r="N356"/>
  <c r="O356"/>
  <c r="P356"/>
  <c r="B356"/>
  <c r="C353"/>
  <c r="D353"/>
  <c r="E353"/>
  <c r="F353"/>
  <c r="G353"/>
  <c r="H353"/>
  <c r="I353"/>
  <c r="J353"/>
  <c r="K353"/>
  <c r="L353"/>
  <c r="N353"/>
  <c r="O353"/>
  <c r="P353"/>
  <c r="B353"/>
  <c r="C350"/>
  <c r="D350"/>
  <c r="E350"/>
  <c r="F350"/>
  <c r="G350"/>
  <c r="H350"/>
  <c r="I350"/>
  <c r="J350"/>
  <c r="K350"/>
  <c r="L350"/>
  <c r="N350"/>
  <c r="O350"/>
  <c r="P350"/>
  <c r="B350"/>
  <c r="C347"/>
  <c r="D347"/>
  <c r="E347"/>
  <c r="F347"/>
  <c r="G347"/>
  <c r="H347"/>
  <c r="I347"/>
  <c r="J347"/>
  <c r="K347"/>
  <c r="L347"/>
  <c r="N347"/>
  <c r="O347"/>
  <c r="P347"/>
  <c r="B347"/>
  <c r="C344"/>
  <c r="D344"/>
  <c r="E344"/>
  <c r="F344"/>
  <c r="G344"/>
  <c r="H344"/>
  <c r="I344"/>
  <c r="J344"/>
  <c r="K344"/>
  <c r="L344"/>
  <c r="N344"/>
  <c r="O344"/>
  <c r="P344"/>
  <c r="B344"/>
  <c r="C341"/>
  <c r="D341"/>
  <c r="E341"/>
  <c r="F341"/>
  <c r="G341"/>
  <c r="H341"/>
  <c r="I341"/>
  <c r="J341"/>
  <c r="K341"/>
  <c r="L341"/>
  <c r="N341"/>
  <c r="O341"/>
  <c r="P341"/>
  <c r="B341"/>
  <c r="B338"/>
  <c r="C335"/>
  <c r="D335"/>
  <c r="E335"/>
  <c r="F335"/>
  <c r="G335"/>
  <c r="H335"/>
  <c r="I335"/>
  <c r="J335"/>
  <c r="K335"/>
  <c r="L335"/>
  <c r="N335"/>
  <c r="O335"/>
  <c r="P335"/>
  <c r="B335"/>
  <c r="C332"/>
  <c r="D332"/>
  <c r="E332"/>
  <c r="F332"/>
  <c r="G332"/>
  <c r="H332"/>
  <c r="I332"/>
  <c r="J332"/>
  <c r="K332"/>
  <c r="L332"/>
  <c r="N332"/>
  <c r="O332"/>
  <c r="P332"/>
  <c r="B332"/>
  <c r="C329"/>
  <c r="D329"/>
  <c r="E329"/>
  <c r="F329"/>
  <c r="G329"/>
  <c r="H329"/>
  <c r="I329"/>
  <c r="J329"/>
  <c r="K329"/>
  <c r="L329"/>
  <c r="N329"/>
  <c r="O329"/>
  <c r="P329"/>
  <c r="B329"/>
  <c r="C326"/>
  <c r="D326"/>
  <c r="E326"/>
  <c r="F326"/>
  <c r="G326"/>
  <c r="H326"/>
  <c r="I326"/>
  <c r="J326"/>
  <c r="K326"/>
  <c r="L326"/>
  <c r="N326"/>
  <c r="O326"/>
  <c r="P326"/>
  <c r="B326"/>
  <c r="C323"/>
  <c r="D323"/>
  <c r="E323"/>
  <c r="F323"/>
  <c r="G323"/>
  <c r="H323"/>
  <c r="I323"/>
  <c r="J323"/>
  <c r="K323"/>
  <c r="L323"/>
  <c r="N323"/>
  <c r="O323"/>
  <c r="P323"/>
  <c r="B323"/>
  <c r="C320"/>
  <c r="D320"/>
  <c r="E320"/>
  <c r="F320"/>
  <c r="H320"/>
  <c r="I320"/>
  <c r="J320"/>
  <c r="K320"/>
  <c r="L320"/>
  <c r="N320"/>
  <c r="O320"/>
  <c r="P320"/>
  <c r="B320"/>
  <c r="C317"/>
  <c r="D317"/>
  <c r="E317"/>
  <c r="F317"/>
  <c r="G317"/>
  <c r="H317"/>
  <c r="I317"/>
  <c r="J317"/>
  <c r="K317"/>
  <c r="L317"/>
  <c r="N317"/>
  <c r="O317"/>
  <c r="P317"/>
  <c r="B317"/>
  <c r="C314"/>
  <c r="D314"/>
  <c r="E314"/>
  <c r="F314"/>
  <c r="G314"/>
  <c r="H314"/>
  <c r="I314"/>
  <c r="J314"/>
  <c r="K314"/>
  <c r="L314"/>
  <c r="N314"/>
  <c r="O314"/>
  <c r="P314"/>
  <c r="B314"/>
  <c r="C311"/>
  <c r="D311"/>
  <c r="E311"/>
  <c r="F311"/>
  <c r="G311"/>
  <c r="H311"/>
  <c r="I311"/>
  <c r="J311"/>
  <c r="K311"/>
  <c r="L311"/>
  <c r="N311"/>
  <c r="O311"/>
  <c r="P311"/>
  <c r="B311"/>
  <c r="C308"/>
  <c r="D308"/>
  <c r="E308"/>
  <c r="F308"/>
  <c r="G308"/>
  <c r="H308"/>
  <c r="I308"/>
  <c r="J308"/>
  <c r="K308"/>
  <c r="L308"/>
  <c r="N308"/>
  <c r="O308"/>
  <c r="P308"/>
  <c r="B308"/>
  <c r="C305"/>
  <c r="D305"/>
  <c r="F305"/>
  <c r="G305"/>
  <c r="H305"/>
  <c r="I305"/>
  <c r="J305"/>
  <c r="K305"/>
  <c r="L305"/>
  <c r="N305"/>
  <c r="O305"/>
  <c r="P305"/>
  <c r="B305"/>
  <c r="C302"/>
  <c r="D302"/>
  <c r="E302"/>
  <c r="F302"/>
  <c r="G302"/>
  <c r="H302"/>
  <c r="I302"/>
  <c r="J302"/>
  <c r="K302"/>
  <c r="L302"/>
  <c r="N302"/>
  <c r="O302"/>
  <c r="P302"/>
  <c r="B302"/>
  <c r="C299"/>
  <c r="D299"/>
  <c r="E299"/>
  <c r="F299"/>
  <c r="G299"/>
  <c r="H299"/>
  <c r="I299"/>
  <c r="J299"/>
  <c r="K299"/>
  <c r="L299"/>
  <c r="N299"/>
  <c r="O299"/>
  <c r="P299"/>
  <c r="B299"/>
  <c r="C296"/>
  <c r="D296"/>
  <c r="E296"/>
  <c r="F296"/>
  <c r="G296"/>
  <c r="H296"/>
  <c r="I296"/>
  <c r="J296"/>
  <c r="K296"/>
  <c r="L296"/>
  <c r="N296"/>
  <c r="O296"/>
  <c r="P296"/>
  <c r="B296"/>
  <c r="B293"/>
  <c r="C287"/>
  <c r="D287"/>
  <c r="E287"/>
  <c r="F287"/>
  <c r="G287"/>
  <c r="H287"/>
  <c r="I287"/>
  <c r="J287"/>
  <c r="K287"/>
  <c r="L287"/>
  <c r="N287"/>
  <c r="O287"/>
  <c r="P287"/>
  <c r="B287"/>
  <c r="C281"/>
  <c r="D281"/>
  <c r="E281"/>
  <c r="F281"/>
  <c r="G281"/>
  <c r="H281"/>
  <c r="I281"/>
  <c r="J281"/>
  <c r="K281"/>
  <c r="L281"/>
  <c r="N281"/>
  <c r="O281"/>
  <c r="P281"/>
  <c r="B281"/>
  <c r="C278"/>
  <c r="D278"/>
  <c r="E278"/>
  <c r="F278"/>
  <c r="G278"/>
  <c r="H278"/>
  <c r="I278"/>
  <c r="J278"/>
  <c r="K278"/>
  <c r="L278"/>
  <c r="N278"/>
  <c r="O278"/>
  <c r="P278"/>
  <c r="B278"/>
  <c r="C275"/>
  <c r="D275"/>
  <c r="E275"/>
  <c r="F275"/>
  <c r="G275"/>
  <c r="H275"/>
  <c r="I275"/>
  <c r="J275"/>
  <c r="K275"/>
  <c r="L275"/>
  <c r="N275"/>
  <c r="O275"/>
  <c r="P275"/>
  <c r="B275"/>
  <c r="C272"/>
  <c r="D272"/>
  <c r="E272"/>
  <c r="F272"/>
  <c r="G272"/>
  <c r="H272"/>
  <c r="I272"/>
  <c r="J272"/>
  <c r="K272"/>
  <c r="L272"/>
  <c r="N272"/>
  <c r="O272"/>
  <c r="P272"/>
  <c r="B272"/>
  <c r="C269"/>
  <c r="D269"/>
  <c r="E269"/>
  <c r="F269"/>
  <c r="G269"/>
  <c r="H269"/>
  <c r="I269"/>
  <c r="J269"/>
  <c r="K269"/>
  <c r="L269"/>
  <c r="N269"/>
  <c r="O269"/>
  <c r="P269"/>
  <c r="B269"/>
  <c r="C266"/>
  <c r="D266"/>
  <c r="E266"/>
  <c r="F266"/>
  <c r="G266"/>
  <c r="H266"/>
  <c r="I266"/>
  <c r="J266"/>
  <c r="K266"/>
  <c r="L266"/>
  <c r="N266"/>
  <c r="O266"/>
  <c r="P266"/>
  <c r="B266"/>
  <c r="P263"/>
  <c r="C263"/>
  <c r="D263"/>
  <c r="E263"/>
  <c r="F263"/>
  <c r="G263"/>
  <c r="H263"/>
  <c r="I263"/>
  <c r="J263"/>
  <c r="K263"/>
  <c r="L263"/>
  <c r="N263"/>
  <c r="O263"/>
  <c r="B263"/>
  <c r="C260"/>
  <c r="D260"/>
  <c r="E260"/>
  <c r="F260"/>
  <c r="G260"/>
  <c r="H260"/>
  <c r="I260"/>
  <c r="J260"/>
  <c r="K260"/>
  <c r="L260"/>
  <c r="N260"/>
  <c r="O260"/>
  <c r="P260"/>
  <c r="B260"/>
  <c r="C257"/>
  <c r="D257"/>
  <c r="E257"/>
  <c r="F257"/>
  <c r="H257"/>
  <c r="I257"/>
  <c r="J257"/>
  <c r="K257"/>
  <c r="L257"/>
  <c r="N257"/>
  <c r="O257"/>
  <c r="B257"/>
  <c r="C254"/>
  <c r="D254"/>
  <c r="E254"/>
  <c r="F254"/>
  <c r="G254"/>
  <c r="H254"/>
  <c r="I254"/>
  <c r="J254"/>
  <c r="K254"/>
  <c r="L254"/>
  <c r="N254"/>
  <c r="O254"/>
  <c r="P254"/>
  <c r="B254"/>
  <c r="C251"/>
  <c r="D251"/>
  <c r="F251"/>
  <c r="G251"/>
  <c r="H251"/>
  <c r="I251"/>
  <c r="J251"/>
  <c r="K251"/>
  <c r="L251"/>
  <c r="N251"/>
  <c r="O251"/>
  <c r="P251"/>
  <c r="B251"/>
  <c r="C248"/>
  <c r="D248"/>
  <c r="E248"/>
  <c r="F248"/>
  <c r="G248"/>
  <c r="H248"/>
  <c r="I248"/>
  <c r="J248"/>
  <c r="K248"/>
  <c r="L248"/>
  <c r="N248"/>
  <c r="O248"/>
  <c r="P248"/>
  <c r="B248"/>
  <c r="C245"/>
  <c r="D245"/>
  <c r="E245"/>
  <c r="F245"/>
  <c r="G245"/>
  <c r="H245"/>
  <c r="I245"/>
  <c r="J245"/>
  <c r="K245"/>
  <c r="L245"/>
  <c r="N245"/>
  <c r="O245"/>
  <c r="P245"/>
  <c r="B245"/>
  <c r="C242"/>
  <c r="D242"/>
  <c r="E242"/>
  <c r="F242"/>
  <c r="G242"/>
  <c r="H242"/>
  <c r="I242"/>
  <c r="J242"/>
  <c r="K242"/>
  <c r="L242"/>
  <c r="N242"/>
  <c r="O242"/>
  <c r="P242"/>
  <c r="B242"/>
  <c r="C239"/>
  <c r="D239"/>
  <c r="E239"/>
  <c r="F239"/>
  <c r="G239"/>
  <c r="H239"/>
  <c r="I239"/>
  <c r="J239"/>
  <c r="K239"/>
  <c r="L239"/>
  <c r="N239"/>
  <c r="O239"/>
  <c r="P239"/>
  <c r="B239"/>
  <c r="C236"/>
  <c r="E236"/>
  <c r="F236"/>
  <c r="G236"/>
  <c r="H236"/>
  <c r="I236"/>
  <c r="J236"/>
  <c r="K236"/>
  <c r="L236"/>
  <c r="N236"/>
  <c r="O236"/>
  <c r="P236"/>
  <c r="B236"/>
  <c r="C233"/>
  <c r="D233"/>
  <c r="E233"/>
  <c r="F233"/>
  <c r="G233"/>
  <c r="H233"/>
  <c r="I233"/>
  <c r="J233"/>
  <c r="K233"/>
  <c r="L233"/>
  <c r="N233"/>
  <c r="O233"/>
  <c r="P233"/>
  <c r="B233"/>
  <c r="C230"/>
  <c r="D230"/>
  <c r="E230"/>
  <c r="F230"/>
  <c r="G230"/>
  <c r="H230"/>
  <c r="I230"/>
  <c r="J230"/>
  <c r="K230"/>
  <c r="L230"/>
  <c r="N230"/>
  <c r="O230"/>
  <c r="P230"/>
  <c r="B230"/>
  <c r="C227"/>
  <c r="D227"/>
  <c r="E227"/>
  <c r="F227"/>
  <c r="G227"/>
  <c r="H227"/>
  <c r="I227"/>
  <c r="J227"/>
  <c r="K227"/>
  <c r="L227"/>
  <c r="N227"/>
  <c r="O227"/>
  <c r="P227"/>
  <c r="B227"/>
  <c r="C224"/>
  <c r="D224"/>
  <c r="E224"/>
  <c r="F224"/>
  <c r="G224"/>
  <c r="H224"/>
  <c r="I224"/>
  <c r="J224"/>
  <c r="K224"/>
  <c r="L224"/>
  <c r="N224"/>
  <c r="O224"/>
  <c r="P224"/>
  <c r="B224"/>
  <c r="F221"/>
  <c r="I221"/>
  <c r="J221"/>
  <c r="K221"/>
  <c r="L221"/>
  <c r="O221"/>
  <c r="P221"/>
  <c r="C218"/>
  <c r="D218"/>
  <c r="E218"/>
  <c r="F218"/>
  <c r="G218"/>
  <c r="H218"/>
  <c r="I218"/>
  <c r="J218"/>
  <c r="K218"/>
  <c r="L218"/>
  <c r="N218"/>
  <c r="O218"/>
  <c r="P218"/>
  <c r="B218"/>
  <c r="C215"/>
  <c r="D215"/>
  <c r="E215"/>
  <c r="F215"/>
  <c r="G215"/>
  <c r="H215"/>
  <c r="I215"/>
  <c r="J215"/>
  <c r="K215"/>
  <c r="L215"/>
  <c r="N215"/>
  <c r="O215"/>
  <c r="P215"/>
  <c r="B215"/>
  <c r="C209"/>
  <c r="D209"/>
  <c r="E209"/>
  <c r="F209"/>
  <c r="G209"/>
  <c r="H209"/>
  <c r="I209"/>
  <c r="J209"/>
  <c r="K209"/>
  <c r="L209"/>
  <c r="N209"/>
  <c r="O209"/>
  <c r="P209"/>
  <c r="B209"/>
  <c r="C206"/>
  <c r="D206"/>
  <c r="E206"/>
  <c r="F206"/>
  <c r="G206"/>
  <c r="H206"/>
  <c r="I206"/>
  <c r="J206"/>
  <c r="K206"/>
  <c r="L206"/>
  <c r="N206"/>
  <c r="O206"/>
  <c r="P206"/>
  <c r="B206"/>
  <c r="C203"/>
  <c r="D203"/>
  <c r="E203"/>
  <c r="F203"/>
  <c r="G203"/>
  <c r="H203"/>
  <c r="I203"/>
  <c r="J203"/>
  <c r="K203"/>
  <c r="L203"/>
  <c r="N203"/>
  <c r="O203"/>
  <c r="P203"/>
  <c r="B203"/>
  <c r="C200"/>
  <c r="D200"/>
  <c r="E200"/>
  <c r="F200"/>
  <c r="G200"/>
  <c r="H200"/>
  <c r="I200"/>
  <c r="J200"/>
  <c r="K200"/>
  <c r="L200"/>
  <c r="N200"/>
  <c r="O200"/>
  <c r="P200"/>
  <c r="B200"/>
  <c r="C197"/>
  <c r="D197"/>
  <c r="E197"/>
  <c r="F197"/>
  <c r="G197"/>
  <c r="H197"/>
  <c r="I197"/>
  <c r="J197"/>
  <c r="K197"/>
  <c r="L197"/>
  <c r="N197"/>
  <c r="O197"/>
  <c r="P197"/>
  <c r="B197"/>
  <c r="C194"/>
  <c r="D194"/>
  <c r="E194"/>
  <c r="F194"/>
  <c r="G194"/>
  <c r="H194"/>
  <c r="I194"/>
  <c r="J194"/>
  <c r="K194"/>
  <c r="L194"/>
  <c r="N194"/>
  <c r="O194"/>
  <c r="P194"/>
  <c r="B194"/>
  <c r="C191"/>
  <c r="D191"/>
  <c r="E191"/>
  <c r="F191"/>
  <c r="G191"/>
  <c r="H191"/>
  <c r="I191"/>
  <c r="J191"/>
  <c r="K191"/>
  <c r="L191"/>
  <c r="N191"/>
  <c r="O191"/>
  <c r="P191"/>
  <c r="B191"/>
  <c r="C188"/>
  <c r="D188"/>
  <c r="E188"/>
  <c r="F188"/>
  <c r="G188"/>
  <c r="H188"/>
  <c r="I188"/>
  <c r="J188"/>
  <c r="K188"/>
  <c r="L188"/>
  <c r="N188"/>
  <c r="O188"/>
  <c r="P188"/>
  <c r="B188"/>
  <c r="C185"/>
  <c r="D185"/>
  <c r="E185"/>
  <c r="F185"/>
  <c r="G185"/>
  <c r="H185"/>
  <c r="I185"/>
  <c r="J185"/>
  <c r="K185"/>
  <c r="L185"/>
  <c r="N185"/>
  <c r="O185"/>
  <c r="P185"/>
  <c r="B185"/>
  <c r="C182"/>
  <c r="D182"/>
  <c r="E182"/>
  <c r="F182"/>
  <c r="G182"/>
  <c r="H182"/>
  <c r="I182"/>
  <c r="J182"/>
  <c r="K182"/>
  <c r="L182"/>
  <c r="N182"/>
  <c r="O182"/>
  <c r="P182"/>
  <c r="B182"/>
  <c r="C179"/>
  <c r="D179"/>
  <c r="E179"/>
  <c r="F179"/>
  <c r="G179"/>
  <c r="H179"/>
  <c r="I179"/>
  <c r="J179"/>
  <c r="K179"/>
  <c r="L179"/>
  <c r="N179"/>
  <c r="O179"/>
  <c r="P179"/>
  <c r="B179"/>
  <c r="C173"/>
  <c r="D173"/>
  <c r="E173"/>
  <c r="F173"/>
  <c r="G173"/>
  <c r="H173"/>
  <c r="I173"/>
  <c r="J173"/>
  <c r="K173"/>
  <c r="L173"/>
  <c r="N173"/>
  <c r="O173"/>
  <c r="P173"/>
  <c r="B173"/>
  <c r="C170"/>
  <c r="D170"/>
  <c r="E170"/>
  <c r="F170"/>
  <c r="G170"/>
  <c r="H170"/>
  <c r="I170"/>
  <c r="J170"/>
  <c r="K170"/>
  <c r="L170"/>
  <c r="N170"/>
  <c r="O170"/>
  <c r="P170"/>
  <c r="B170"/>
  <c r="C167"/>
  <c r="D167"/>
  <c r="E167"/>
  <c r="F167"/>
  <c r="G167"/>
  <c r="H167"/>
  <c r="I167"/>
  <c r="J167"/>
  <c r="K167"/>
  <c r="L167"/>
  <c r="N167"/>
  <c r="O167"/>
  <c r="P167"/>
  <c r="B167"/>
  <c r="C164"/>
  <c r="D164"/>
  <c r="E164"/>
  <c r="F164"/>
  <c r="G164"/>
  <c r="H164"/>
  <c r="I164"/>
  <c r="J164"/>
  <c r="K164"/>
  <c r="L164"/>
  <c r="N164"/>
  <c r="O164"/>
  <c r="B164"/>
  <c r="C161"/>
  <c r="D161"/>
  <c r="E161"/>
  <c r="F161"/>
  <c r="G161"/>
  <c r="H161"/>
  <c r="I161"/>
  <c r="J161"/>
  <c r="K161"/>
  <c r="L161"/>
  <c r="N161"/>
  <c r="O161"/>
  <c r="P161"/>
  <c r="B161"/>
  <c r="C155"/>
  <c r="D155"/>
  <c r="E155"/>
  <c r="F155"/>
  <c r="G155"/>
  <c r="H155"/>
  <c r="I155"/>
  <c r="J155"/>
  <c r="K155"/>
  <c r="L155"/>
  <c r="N155"/>
  <c r="O155"/>
  <c r="P155"/>
  <c r="B155"/>
  <c r="C152"/>
  <c r="D152"/>
  <c r="E152"/>
  <c r="F152"/>
  <c r="G152"/>
  <c r="H152"/>
  <c r="I152"/>
  <c r="J152"/>
  <c r="K152"/>
  <c r="L152"/>
  <c r="N152"/>
  <c r="O152"/>
  <c r="P152"/>
  <c r="B152"/>
  <c r="C149"/>
  <c r="D149"/>
  <c r="E149"/>
  <c r="F149"/>
  <c r="G149"/>
  <c r="H149"/>
  <c r="I149"/>
  <c r="J149"/>
  <c r="K149"/>
  <c r="L149"/>
  <c r="N149"/>
  <c r="O149"/>
  <c r="P149"/>
  <c r="B149"/>
  <c r="C143"/>
  <c r="D143"/>
  <c r="E143"/>
  <c r="F143"/>
  <c r="H143"/>
  <c r="I143"/>
  <c r="J143"/>
  <c r="K143"/>
  <c r="L143"/>
  <c r="N143"/>
  <c r="O143"/>
  <c r="P143"/>
  <c r="B143"/>
  <c r="C140"/>
  <c r="D140"/>
  <c r="E140"/>
  <c r="F140"/>
  <c r="G140"/>
  <c r="H140"/>
  <c r="I140"/>
  <c r="J140"/>
  <c r="K140"/>
  <c r="L140"/>
  <c r="N140"/>
  <c r="O140"/>
  <c r="P140"/>
  <c r="B140"/>
  <c r="C137"/>
  <c r="D137"/>
  <c r="E137"/>
  <c r="F137"/>
  <c r="G137"/>
  <c r="H137"/>
  <c r="I137"/>
  <c r="J137"/>
  <c r="K137"/>
  <c r="L137"/>
  <c r="N137"/>
  <c r="O137"/>
  <c r="P137"/>
  <c r="B137"/>
  <c r="C134"/>
  <c r="D134"/>
  <c r="E134"/>
  <c r="F134"/>
  <c r="G134"/>
  <c r="H134"/>
  <c r="I134"/>
  <c r="J134"/>
  <c r="K134"/>
  <c r="L134"/>
  <c r="N134"/>
  <c r="O134"/>
  <c r="P134"/>
  <c r="B134"/>
  <c r="C131"/>
  <c r="D131"/>
  <c r="E131"/>
  <c r="F131"/>
  <c r="G131"/>
  <c r="H131"/>
  <c r="I131"/>
  <c r="J131"/>
  <c r="K131"/>
  <c r="L131"/>
  <c r="N131"/>
  <c r="O131"/>
  <c r="P131"/>
  <c r="B131"/>
  <c r="C128"/>
  <c r="D128"/>
  <c r="E128"/>
  <c r="F128"/>
  <c r="G128"/>
  <c r="H128"/>
  <c r="I128"/>
  <c r="J128"/>
  <c r="K128"/>
  <c r="L128"/>
  <c r="N128"/>
  <c r="O128"/>
  <c r="P128"/>
  <c r="B128"/>
  <c r="C122"/>
  <c r="D122"/>
  <c r="E122"/>
  <c r="F122"/>
  <c r="G122"/>
  <c r="H122"/>
  <c r="I122"/>
  <c r="J122"/>
  <c r="K122"/>
  <c r="L122"/>
  <c r="N122"/>
  <c r="O122"/>
  <c r="P122"/>
  <c r="B122"/>
  <c r="C119"/>
  <c r="D119"/>
  <c r="E119"/>
  <c r="F119"/>
  <c r="G119"/>
  <c r="H119"/>
  <c r="I119"/>
  <c r="J119"/>
  <c r="K119"/>
  <c r="L119"/>
  <c r="N119"/>
  <c r="O119"/>
  <c r="P119"/>
  <c r="B119"/>
  <c r="C116"/>
  <c r="D116"/>
  <c r="E116"/>
  <c r="F116"/>
  <c r="G116"/>
  <c r="H116"/>
  <c r="I116"/>
  <c r="J116"/>
  <c r="K116"/>
  <c r="L116"/>
  <c r="N116"/>
  <c r="O116"/>
  <c r="P116"/>
  <c r="B116"/>
  <c r="D113"/>
  <c r="E113"/>
  <c r="F113"/>
  <c r="H113"/>
  <c r="I113"/>
  <c r="J113"/>
  <c r="K113"/>
  <c r="L113"/>
  <c r="N113"/>
  <c r="O113"/>
  <c r="P113"/>
  <c r="B113"/>
  <c r="C110"/>
  <c r="D110"/>
  <c r="E110"/>
  <c r="F110"/>
  <c r="G110"/>
  <c r="H110"/>
  <c r="I110"/>
  <c r="J110"/>
  <c r="K110"/>
  <c r="L110"/>
  <c r="N110"/>
  <c r="O110"/>
  <c r="P110"/>
  <c r="B110"/>
  <c r="C107"/>
  <c r="D107"/>
  <c r="E107"/>
  <c r="F107"/>
  <c r="G107"/>
  <c r="H107"/>
  <c r="I107"/>
  <c r="J107"/>
  <c r="K107"/>
  <c r="L107"/>
  <c r="N107"/>
  <c r="O107"/>
  <c r="P107"/>
  <c r="B107"/>
  <c r="C104"/>
  <c r="D104"/>
  <c r="E104"/>
  <c r="F104"/>
  <c r="G104"/>
  <c r="H104"/>
  <c r="I104"/>
  <c r="J104"/>
  <c r="K104"/>
  <c r="L104"/>
  <c r="N104"/>
  <c r="O104"/>
  <c r="P104"/>
  <c r="B104"/>
  <c r="C101"/>
  <c r="D101"/>
  <c r="E101"/>
  <c r="F101"/>
  <c r="G101"/>
  <c r="H101"/>
  <c r="I101"/>
  <c r="J101"/>
  <c r="K101"/>
  <c r="L101"/>
  <c r="N101"/>
  <c r="O101"/>
  <c r="P101"/>
  <c r="B101"/>
  <c r="C98"/>
  <c r="D98"/>
  <c r="E98"/>
  <c r="F98"/>
  <c r="G98"/>
  <c r="H98"/>
  <c r="I98"/>
  <c r="J98"/>
  <c r="K98"/>
  <c r="L98"/>
  <c r="N98"/>
  <c r="O98"/>
  <c r="P98"/>
  <c r="B98"/>
  <c r="C95"/>
  <c r="D95"/>
  <c r="E95"/>
  <c r="F95"/>
  <c r="G95"/>
  <c r="H95"/>
  <c r="I95"/>
  <c r="J95"/>
  <c r="K95"/>
  <c r="L95"/>
  <c r="N95"/>
  <c r="O95"/>
  <c r="P95"/>
  <c r="B95"/>
  <c r="C92"/>
  <c r="D92"/>
  <c r="E92"/>
  <c r="F92"/>
  <c r="G92"/>
  <c r="H92"/>
  <c r="I92"/>
  <c r="J92"/>
  <c r="K92"/>
  <c r="L92"/>
  <c r="N92"/>
  <c r="O92"/>
  <c r="P92"/>
  <c r="B92"/>
  <c r="C89"/>
  <c r="D89"/>
  <c r="E89"/>
  <c r="F89"/>
  <c r="G89"/>
  <c r="H89"/>
  <c r="I89"/>
  <c r="J89"/>
  <c r="K89"/>
  <c r="L89"/>
  <c r="N89"/>
  <c r="O89"/>
  <c r="P89"/>
  <c r="B89"/>
  <c r="C86"/>
  <c r="D86"/>
  <c r="E86"/>
  <c r="F86"/>
  <c r="G86"/>
  <c r="H86"/>
  <c r="I86"/>
  <c r="J86"/>
  <c r="K86"/>
  <c r="L86"/>
  <c r="N86"/>
  <c r="O86"/>
  <c r="P86"/>
  <c r="B86"/>
  <c r="C83"/>
  <c r="D83"/>
  <c r="E83"/>
  <c r="F83"/>
  <c r="G83"/>
  <c r="H83"/>
  <c r="I83"/>
  <c r="J83"/>
  <c r="K83"/>
  <c r="L83"/>
  <c r="N83"/>
  <c r="O83"/>
  <c r="P83"/>
  <c r="B83"/>
  <c r="C80"/>
  <c r="D80"/>
  <c r="E80"/>
  <c r="F80"/>
  <c r="G80"/>
  <c r="H80"/>
  <c r="I80"/>
  <c r="J80"/>
  <c r="K80"/>
  <c r="L80"/>
  <c r="N80"/>
  <c r="O80"/>
  <c r="P80"/>
  <c r="B80"/>
  <c r="C77"/>
  <c r="D77"/>
  <c r="E77"/>
  <c r="F77"/>
  <c r="G77"/>
  <c r="H77"/>
  <c r="I77"/>
  <c r="J77"/>
  <c r="K77"/>
  <c r="L77"/>
  <c r="N77"/>
  <c r="O77"/>
  <c r="P77"/>
  <c r="B77"/>
  <c r="C74"/>
  <c r="D74"/>
  <c r="E74"/>
  <c r="F74"/>
  <c r="G74"/>
  <c r="H74"/>
  <c r="I74"/>
  <c r="J74"/>
  <c r="K74"/>
  <c r="L74"/>
  <c r="N74"/>
  <c r="O74"/>
  <c r="P74"/>
  <c r="B74"/>
  <c r="D68"/>
  <c r="E68"/>
  <c r="F68"/>
  <c r="G68"/>
  <c r="H68"/>
  <c r="I68"/>
  <c r="J68"/>
  <c r="K68"/>
  <c r="L68"/>
  <c r="N68"/>
  <c r="O68"/>
  <c r="P68"/>
  <c r="B68"/>
  <c r="C65"/>
  <c r="D65"/>
  <c r="E65"/>
  <c r="F65"/>
  <c r="G65"/>
  <c r="H65"/>
  <c r="I65"/>
  <c r="J65"/>
  <c r="K65"/>
  <c r="L65"/>
  <c r="N65"/>
  <c r="O65"/>
  <c r="P65"/>
  <c r="B65"/>
  <c r="C62"/>
  <c r="D62"/>
  <c r="E62"/>
  <c r="F62"/>
  <c r="G62"/>
  <c r="H62"/>
  <c r="I62"/>
  <c r="J62"/>
  <c r="K62"/>
  <c r="L62"/>
  <c r="N62"/>
  <c r="O62"/>
  <c r="P62"/>
  <c r="B62"/>
  <c r="C59"/>
  <c r="D59"/>
  <c r="E59"/>
  <c r="F59"/>
  <c r="G59"/>
  <c r="H59"/>
  <c r="I59"/>
  <c r="J59"/>
  <c r="K59"/>
  <c r="L59"/>
  <c r="N59"/>
  <c r="O59"/>
  <c r="P59"/>
  <c r="B59"/>
  <c r="D50"/>
  <c r="E50"/>
  <c r="F50"/>
  <c r="G50"/>
  <c r="H50"/>
  <c r="I50"/>
  <c r="J50"/>
  <c r="K50"/>
  <c r="L50"/>
  <c r="N50"/>
  <c r="O50"/>
  <c r="P50"/>
  <c r="C47"/>
  <c r="D47"/>
  <c r="E47"/>
  <c r="F47"/>
  <c r="G47"/>
  <c r="H47"/>
  <c r="I47"/>
  <c r="J47"/>
  <c r="K47"/>
  <c r="L47"/>
  <c r="N47"/>
  <c r="O47"/>
  <c r="P47"/>
  <c r="B47"/>
  <c r="C44"/>
  <c r="D44"/>
  <c r="E44"/>
  <c r="F44"/>
  <c r="H44"/>
  <c r="I44"/>
  <c r="J44"/>
  <c r="K44"/>
  <c r="L44"/>
  <c r="N44"/>
  <c r="O44"/>
  <c r="P44"/>
  <c r="B44"/>
  <c r="P41"/>
  <c r="C41"/>
  <c r="D41"/>
  <c r="E41"/>
  <c r="F41"/>
  <c r="G41"/>
  <c r="H41"/>
  <c r="I41"/>
  <c r="J41"/>
  <c r="K41"/>
  <c r="L41"/>
  <c r="N41"/>
  <c r="O41"/>
  <c r="B41"/>
  <c r="B26"/>
  <c r="Q24"/>
  <c r="K22" i="3" s="1"/>
  <c r="Q25" i="1"/>
  <c r="Q28"/>
  <c r="Q30"/>
  <c r="K24" i="3" s="1"/>
  <c r="Q31" i="1"/>
  <c r="Q33"/>
  <c r="K25" i="3" s="1"/>
  <c r="Q34" i="1"/>
  <c r="Q39"/>
  <c r="K27" i="3" s="1"/>
  <c r="Q40" i="1"/>
  <c r="Q42"/>
  <c r="K28" i="3" s="1"/>
  <c r="Q43" i="1"/>
  <c r="Q45"/>
  <c r="K29" i="3" s="1"/>
  <c r="Q46" i="1"/>
  <c r="Q49"/>
  <c r="Q57"/>
  <c r="K35" i="3" s="1"/>
  <c r="Q58" i="1"/>
  <c r="Q60"/>
  <c r="K33" i="3" s="1"/>
  <c r="Q61" i="1"/>
  <c r="Q63"/>
  <c r="K38" i="3" s="1"/>
  <c r="Q64" i="1"/>
  <c r="Q66"/>
  <c r="K37" i="3" s="1"/>
  <c r="Q67" i="1"/>
  <c r="Q72"/>
  <c r="K43" i="3" s="1"/>
  <c r="Q73" i="1"/>
  <c r="Q75"/>
  <c r="K42" i="3" s="1"/>
  <c r="Q76" i="1"/>
  <c r="Q78"/>
  <c r="K46" i="3" s="1"/>
  <c r="Q79" i="1"/>
  <c r="Q81"/>
  <c r="K44" i="3" s="1"/>
  <c r="Q82" i="1"/>
  <c r="Q84"/>
  <c r="K45" i="3" s="1"/>
  <c r="Q85" i="1"/>
  <c r="Q87"/>
  <c r="K54" i="3" s="1"/>
  <c r="Q88" i="1"/>
  <c r="Q90"/>
  <c r="K55" i="3" s="1"/>
  <c r="Q91" i="1"/>
  <c r="Q93"/>
  <c r="K56" i="3" s="1"/>
  <c r="Q94" i="1"/>
  <c r="Q96"/>
  <c r="K57" i="3" s="1"/>
  <c r="Q97" i="1"/>
  <c r="Q99"/>
  <c r="K58" i="3" s="1"/>
  <c r="Q100" i="1"/>
  <c r="Q102"/>
  <c r="K59" i="3" s="1"/>
  <c r="Q103" i="1"/>
  <c r="Q105"/>
  <c r="Q106"/>
  <c r="Q108"/>
  <c r="K62" i="3" s="1"/>
  <c r="Q109" i="1"/>
  <c r="Q111"/>
  <c r="K63" i="3" s="1"/>
  <c r="Q112" i="1"/>
  <c r="Q114"/>
  <c r="K64" i="3" s="1"/>
  <c r="Q115" i="1"/>
  <c r="Q117"/>
  <c r="K65" i="3" s="1"/>
  <c r="Q118" i="1"/>
  <c r="Q120"/>
  <c r="K66" i="3" s="1"/>
  <c r="Q121" i="1"/>
  <c r="Q123"/>
  <c r="K67" i="3" s="1"/>
  <c r="Q124" i="1"/>
  <c r="Q126"/>
  <c r="K68" i="3" s="1"/>
  <c r="Q127" i="1"/>
  <c r="Q129"/>
  <c r="K69" i="3" s="1"/>
  <c r="Q130" i="1"/>
  <c r="Q132"/>
  <c r="K70" i="3" s="1"/>
  <c r="Q133" i="1"/>
  <c r="Q135"/>
  <c r="K71" i="3" s="1"/>
  <c r="Q136" i="1"/>
  <c r="Q138"/>
  <c r="K72" i="3" s="1"/>
  <c r="Q139" i="1"/>
  <c r="Q141"/>
  <c r="Q142"/>
  <c r="Q144"/>
  <c r="K79" i="3" s="1"/>
  <c r="Q145" i="1"/>
  <c r="Q147"/>
  <c r="K80" i="3" s="1"/>
  <c r="Q148" i="1"/>
  <c r="Q150"/>
  <c r="K81" i="3" s="1"/>
  <c r="Q151" i="1"/>
  <c r="Q153"/>
  <c r="K82" i="3" s="1"/>
  <c r="Q154" i="1"/>
  <c r="Q156"/>
  <c r="K83" i="3" s="1"/>
  <c r="Q157" i="1"/>
  <c r="Q159"/>
  <c r="K84" i="3" s="1"/>
  <c r="Q160" i="1"/>
  <c r="Q162"/>
  <c r="K88" i="3" s="1"/>
  <c r="Q163" i="1"/>
  <c r="Q165"/>
  <c r="K89" i="3" s="1"/>
  <c r="Q166" i="1"/>
  <c r="Q168"/>
  <c r="K90" i="3" s="1"/>
  <c r="Q169" i="1"/>
  <c r="Q171"/>
  <c r="K91" i="3" s="1"/>
  <c r="Q172" i="1"/>
  <c r="Q177"/>
  <c r="K93" i="3" s="1"/>
  <c r="Q178" i="1"/>
  <c r="Q180"/>
  <c r="K101" i="3" s="1"/>
  <c r="Q181" i="1"/>
  <c r="Q183"/>
  <c r="K102" i="3" s="1"/>
  <c r="Q184" i="1"/>
  <c r="Q186"/>
  <c r="K103" i="3" s="1"/>
  <c r="Q187" i="1"/>
  <c r="Q189"/>
  <c r="K104" i="3" s="1"/>
  <c r="Q190" i="1"/>
  <c r="Q192"/>
  <c r="K105" i="3" s="1"/>
  <c r="Q193" i="1"/>
  <c r="Q195"/>
  <c r="K106" i="3" s="1"/>
  <c r="Q196" i="1"/>
  <c r="Q198"/>
  <c r="K107" i="3" s="1"/>
  <c r="Q199" i="1"/>
  <c r="Q201"/>
  <c r="K108" i="3" s="1"/>
  <c r="Q202" i="1"/>
  <c r="Q204"/>
  <c r="K109" i="3" s="1"/>
  <c r="Q205" i="1"/>
  <c r="Q207"/>
  <c r="K110" i="3" s="1"/>
  <c r="Q208" i="1"/>
  <c r="Q210"/>
  <c r="K111" i="3" s="1"/>
  <c r="Q211" i="1"/>
  <c r="Q213"/>
  <c r="K113" i="3" s="1"/>
  <c r="Q214" i="1"/>
  <c r="Q216"/>
  <c r="K114" i="3" s="1"/>
  <c r="Q217" i="1"/>
  <c r="Q219"/>
  <c r="K116" i="3" s="1"/>
  <c r="Q220" i="1"/>
  <c r="Q222"/>
  <c r="K128" i="3" s="1"/>
  <c r="Q223" i="1"/>
  <c r="Q226"/>
  <c r="Q228"/>
  <c r="K125" i="3" s="1"/>
  <c r="Q229" i="1"/>
  <c r="Q231"/>
  <c r="K126" i="3" s="1"/>
  <c r="Q232" i="1"/>
  <c r="Q234"/>
  <c r="K119" i="3" s="1"/>
  <c r="Q235" i="1"/>
  <c r="Q237"/>
  <c r="K118" i="3" s="1"/>
  <c r="Q238" i="1"/>
  <c r="Q240"/>
  <c r="K120" i="3" s="1"/>
  <c r="Q241" i="1"/>
  <c r="Q243"/>
  <c r="K121" i="3" s="1"/>
  <c r="Q244" i="1"/>
  <c r="Q246"/>
  <c r="K122" i="3" s="1"/>
  <c r="Q247" i="1"/>
  <c r="Q249"/>
  <c r="K123" i="3" s="1"/>
  <c r="Q250" i="1"/>
  <c r="Q252"/>
  <c r="K124" i="3" s="1"/>
  <c r="Q253" i="1"/>
  <c r="Q255"/>
  <c r="K130" i="3" s="1"/>
  <c r="Q256" i="1"/>
  <c r="Q258"/>
  <c r="K144" i="3" s="1"/>
  <c r="Q259" i="1"/>
  <c r="Q262"/>
  <c r="Q264"/>
  <c r="K146" i="3" s="1"/>
  <c r="Q265" i="1"/>
  <c r="Q267"/>
  <c r="K147" i="3" s="1"/>
  <c r="Q268" i="1"/>
  <c r="Q271"/>
  <c r="Q273"/>
  <c r="K151" i="3" s="1"/>
  <c r="Q274" i="1"/>
  <c r="Q276"/>
  <c r="K152" i="3" s="1"/>
  <c r="Q277" i="1"/>
  <c r="Q279"/>
  <c r="K153" i="3" s="1"/>
  <c r="Q280" i="1"/>
  <c r="Q285"/>
  <c r="K156" i="3" s="1"/>
  <c r="Q286" i="1"/>
  <c r="Q288"/>
  <c r="K157" i="3" s="1"/>
  <c r="Q289" i="1"/>
  <c r="Q291"/>
  <c r="K158" i="3" s="1"/>
  <c r="Q294" i="1"/>
  <c r="K159" i="3" s="1"/>
  <c r="Q295" i="1"/>
  <c r="Q297"/>
  <c r="K160" i="3" s="1"/>
  <c r="Q298" i="1"/>
  <c r="Q300"/>
  <c r="K161" i="3" s="1"/>
  <c r="Q301" i="1"/>
  <c r="Q303"/>
  <c r="K164" i="3" s="1"/>
  <c r="Q304" i="1"/>
  <c r="Q306"/>
  <c r="K165" i="3" s="1"/>
  <c r="Q307" i="1"/>
  <c r="Q322"/>
  <c r="Q324"/>
  <c r="K190" i="3" s="1"/>
  <c r="Q325" i="1"/>
  <c r="Q327"/>
  <c r="K189" i="3" s="1"/>
  <c r="Q328" i="1"/>
  <c r="Q330"/>
  <c r="Q331"/>
  <c r="Q333"/>
  <c r="K162" i="3" s="1"/>
  <c r="Q334" i="1"/>
  <c r="Q336"/>
  <c r="K198" i="3" s="1"/>
  <c r="Q337" i="1"/>
  <c r="Q339"/>
  <c r="K192" i="3" s="1"/>
  <c r="Q340" i="1"/>
  <c r="Q342"/>
  <c r="K194" i="3" s="1"/>
  <c r="Q343" i="1"/>
  <c r="Q345"/>
  <c r="K196" i="3" s="1"/>
  <c r="Q346" i="1"/>
  <c r="Q348"/>
  <c r="K197" i="3" s="1"/>
  <c r="Q349" i="1"/>
  <c r="Q351"/>
  <c r="K195" i="3" s="1"/>
  <c r="Q352" i="1"/>
  <c r="Q354"/>
  <c r="K204" i="3" s="1"/>
  <c r="Q355" i="1"/>
  <c r="Q357"/>
  <c r="K205" i="3" s="1"/>
  <c r="Q358" i="1"/>
  <c r="Q15"/>
  <c r="Q309"/>
  <c r="K166" i="3" s="1"/>
  <c r="Q310" i="1"/>
  <c r="Q312"/>
  <c r="K167" i="3" s="1"/>
  <c r="Q313" i="1"/>
  <c r="Q315"/>
  <c r="K168" i="3" s="1"/>
  <c r="Q316" i="1"/>
  <c r="Q318"/>
  <c r="K170" i="3" s="1"/>
  <c r="Q319" i="1"/>
  <c r="C50"/>
  <c r="O509" l="1"/>
  <c r="J509"/>
  <c r="F509"/>
  <c r="N509"/>
  <c r="I509"/>
  <c r="E509"/>
  <c r="L509"/>
  <c r="D509"/>
  <c r="H509"/>
  <c r="P509"/>
  <c r="K509"/>
  <c r="G509"/>
  <c r="C509"/>
  <c r="Q508"/>
  <c r="K171" i="3"/>
  <c r="K169"/>
  <c r="K61"/>
  <c r="K60" s="1"/>
  <c r="K19"/>
  <c r="K87"/>
  <c r="C195"/>
  <c r="K78"/>
  <c r="Q284" i="1"/>
  <c r="Q389"/>
  <c r="M173" i="3" s="1"/>
  <c r="Q242" i="1"/>
  <c r="Q338"/>
  <c r="M198" i="3" s="1"/>
  <c r="Q59" i="1"/>
  <c r="M35" i="3" s="1"/>
  <c r="Q65" i="1"/>
  <c r="Q221"/>
  <c r="Q26"/>
  <c r="Q239"/>
  <c r="Q107"/>
  <c r="Q152"/>
  <c r="Q182"/>
  <c r="M101" i="3" s="1"/>
  <c r="Q200" i="1"/>
  <c r="Q224"/>
  <c r="M128" i="3" s="1"/>
  <c r="Q248" i="1"/>
  <c r="Q251"/>
  <c r="Q266"/>
  <c r="Q269"/>
  <c r="Q287"/>
  <c r="M156" i="3" s="1"/>
  <c r="Q296" i="1"/>
  <c r="Q299"/>
  <c r="Q308"/>
  <c r="Q314"/>
  <c r="M167" i="3" s="1"/>
  <c r="Q320" i="1"/>
  <c r="Q323"/>
  <c r="Q332"/>
  <c r="Q335"/>
  <c r="Q341"/>
  <c r="Q353"/>
  <c r="M195" i="3" s="1"/>
  <c r="Q71" i="1"/>
  <c r="Q116"/>
  <c r="M64" i="3" s="1"/>
  <c r="Q122" i="1"/>
  <c r="Q470"/>
  <c r="M202" i="3" s="1"/>
  <c r="Q83" i="1"/>
  <c r="M44" i="3" s="1"/>
  <c r="Q95" i="1"/>
  <c r="M56" i="3" s="1"/>
  <c r="Q161" i="1"/>
  <c r="M111" i="3"/>
  <c r="Q44" i="1"/>
  <c r="Q68"/>
  <c r="M37" i="3" s="1"/>
  <c r="Q317" i="1"/>
  <c r="Q347"/>
  <c r="Q293"/>
  <c r="M158" i="3" s="1"/>
  <c r="Q386" i="1"/>
  <c r="M137" i="3" s="1"/>
  <c r="M135" s="1"/>
  <c r="Q419" i="1"/>
  <c r="M41" i="3" s="1"/>
  <c r="Q29" i="1"/>
  <c r="M23" i="3" s="1"/>
  <c r="Q20" i="1"/>
  <c r="Q185"/>
  <c r="M102" i="3" s="1"/>
  <c r="Q92" i="1"/>
  <c r="Q110"/>
  <c r="Q62"/>
  <c r="M33" i="3" s="1"/>
  <c r="Q140" i="1"/>
  <c r="M72" i="3" s="1"/>
  <c r="Q203" i="1"/>
  <c r="Q215"/>
  <c r="M113" i="3" s="1"/>
  <c r="Q230" i="1"/>
  <c r="Q233"/>
  <c r="Q245"/>
  <c r="M121" i="3" s="1"/>
  <c r="Q257" i="1"/>
  <c r="M130" i="3" s="1"/>
  <c r="Q302" i="1"/>
  <c r="Q326"/>
  <c r="M190" i="3" s="1"/>
  <c r="Q329" i="1"/>
  <c r="M189" i="3" s="1"/>
  <c r="Q362" i="1"/>
  <c r="M207" i="3" s="1"/>
  <c r="Q365" i="1"/>
  <c r="M206" i="3" s="1"/>
  <c r="Q74" i="1"/>
  <c r="Q227"/>
  <c r="Q275"/>
  <c r="Q48"/>
  <c r="K30" i="3" s="1"/>
  <c r="Q47" i="1"/>
  <c r="B50"/>
  <c r="Q50" s="1"/>
  <c r="Q113"/>
  <c r="Q77"/>
  <c r="M42" i="3" s="1"/>
  <c r="Q80" i="1"/>
  <c r="M46" i="3" s="1"/>
  <c r="Q128" i="1"/>
  <c r="Q131"/>
  <c r="Q137"/>
  <c r="Q188"/>
  <c r="Q344"/>
  <c r="M194" i="3" s="1"/>
  <c r="Q356" i="1"/>
  <c r="M204" i="3" s="1"/>
  <c r="Q158" i="1"/>
  <c r="Q473"/>
  <c r="M203" i="3" s="1"/>
  <c r="Q146" i="1"/>
  <c r="Q32"/>
  <c r="Q272"/>
  <c r="M148" i="3" s="1"/>
  <c r="Q305" i="1"/>
  <c r="Q173"/>
  <c r="M91" i="3" s="1"/>
  <c r="Q278" i="1"/>
  <c r="Q290"/>
  <c r="Q35"/>
  <c r="Q155"/>
  <c r="Q167"/>
  <c r="M89" i="3" s="1"/>
  <c r="Q191" i="1"/>
  <c r="Q206"/>
  <c r="M109" i="3" s="1"/>
  <c r="Q263" i="1"/>
  <c r="Q281"/>
  <c r="Q359"/>
  <c r="M205" i="3" s="1"/>
  <c r="Q125" i="1"/>
  <c r="C34" i="3"/>
  <c r="Q101" i="1"/>
  <c r="Q119"/>
  <c r="Q143"/>
  <c r="Q149"/>
  <c r="Q164"/>
  <c r="M88" i="3" s="1"/>
  <c r="Q311" i="1"/>
  <c r="M166" i="3" s="1"/>
  <c r="Q425" i="1"/>
  <c r="M187" i="3" s="1"/>
  <c r="Q467" i="1"/>
  <c r="M201" i="3" s="1"/>
  <c r="Q41" i="1"/>
  <c r="M27" i="3" s="1"/>
  <c r="Q86" i="1"/>
  <c r="M45" i="3" s="1"/>
  <c r="Q197" i="1"/>
  <c r="Q236"/>
  <c r="Q38"/>
  <c r="Q89"/>
  <c r="M54" i="3" s="1"/>
  <c r="Q98" i="1"/>
  <c r="M57" i="3" s="1"/>
  <c r="Q104" i="1"/>
  <c r="Q134"/>
  <c r="Q170"/>
  <c r="Q179"/>
  <c r="M93" i="3" s="1"/>
  <c r="Q194" i="1"/>
  <c r="Q209"/>
  <c r="M110" i="3" s="1"/>
  <c r="Q218" i="1"/>
  <c r="Q254"/>
  <c r="Q260"/>
  <c r="M144" i="3" s="1"/>
  <c r="Q350" i="1"/>
  <c r="M197" i="3" s="1"/>
  <c r="Q422" i="1"/>
  <c r="M49" i="3" s="1"/>
  <c r="Q476" i="1"/>
  <c r="M180" i="3" s="1"/>
  <c r="Q446" i="1"/>
  <c r="Q17"/>
  <c r="M19" i="3" s="1"/>
  <c r="Q23" i="1"/>
  <c r="B509" l="1"/>
  <c r="M154" i="3"/>
  <c r="Q509" i="1"/>
  <c r="M151" i="3"/>
  <c r="M61"/>
  <c r="Q507" i="1"/>
  <c r="M172" i="3"/>
  <c r="K18"/>
  <c r="K51"/>
  <c r="M52"/>
  <c r="M51" s="1"/>
  <c r="C59"/>
  <c r="M59"/>
  <c r="C80"/>
  <c r="M80"/>
  <c r="C117"/>
  <c r="M117"/>
  <c r="C66"/>
  <c r="M66"/>
  <c r="C159"/>
  <c r="M159"/>
  <c r="C22"/>
  <c r="M22"/>
  <c r="C106"/>
  <c r="M106"/>
  <c r="C164"/>
  <c r="M164"/>
  <c r="C43"/>
  <c r="M43"/>
  <c r="M40" s="1"/>
  <c r="C126"/>
  <c r="M126"/>
  <c r="C21"/>
  <c r="M21"/>
  <c r="C114"/>
  <c r="M114"/>
  <c r="M112" s="1"/>
  <c r="C90"/>
  <c r="M90"/>
  <c r="M87" s="1"/>
  <c r="C65"/>
  <c r="M65"/>
  <c r="C104"/>
  <c r="M104"/>
  <c r="C157"/>
  <c r="M157"/>
  <c r="C83"/>
  <c r="M83"/>
  <c r="C71"/>
  <c r="M71"/>
  <c r="C161"/>
  <c r="M161"/>
  <c r="C125"/>
  <c r="M125"/>
  <c r="C20"/>
  <c r="M20"/>
  <c r="C28"/>
  <c r="M28"/>
  <c r="C39"/>
  <c r="M39"/>
  <c r="C165"/>
  <c r="M165"/>
  <c r="C147"/>
  <c r="M147"/>
  <c r="C38"/>
  <c r="M38"/>
  <c r="C82"/>
  <c r="M82"/>
  <c r="C30"/>
  <c r="M30"/>
  <c r="C108"/>
  <c r="M108"/>
  <c r="C168"/>
  <c r="M168"/>
  <c r="C192"/>
  <c r="M192"/>
  <c r="C67"/>
  <c r="M67"/>
  <c r="C25"/>
  <c r="M25"/>
  <c r="C103"/>
  <c r="M103"/>
  <c r="C29"/>
  <c r="M29"/>
  <c r="C162"/>
  <c r="M162"/>
  <c r="C122"/>
  <c r="M122"/>
  <c r="C81"/>
  <c r="M81"/>
  <c r="C120"/>
  <c r="M120"/>
  <c r="C70"/>
  <c r="M70"/>
  <c r="C26"/>
  <c r="M26"/>
  <c r="C58"/>
  <c r="M58"/>
  <c r="C153"/>
  <c r="M153"/>
  <c r="C152"/>
  <c r="M152"/>
  <c r="C24"/>
  <c r="M24"/>
  <c r="C69"/>
  <c r="M69"/>
  <c r="C63"/>
  <c r="M63"/>
  <c r="C130"/>
  <c r="M127"/>
  <c r="C62"/>
  <c r="M62"/>
  <c r="C196"/>
  <c r="M196"/>
  <c r="M193" s="1"/>
  <c r="M171"/>
  <c r="C160"/>
  <c r="M160"/>
  <c r="C146"/>
  <c r="M146"/>
  <c r="C107"/>
  <c r="M107"/>
  <c r="C105"/>
  <c r="M105"/>
  <c r="C145"/>
  <c r="M145"/>
  <c r="C79"/>
  <c r="M79"/>
  <c r="C68"/>
  <c r="M68"/>
  <c r="C55"/>
  <c r="M55"/>
  <c r="C84"/>
  <c r="M84"/>
  <c r="C170"/>
  <c r="C169" s="1"/>
  <c r="M170"/>
  <c r="M169" s="1"/>
  <c r="M116"/>
  <c r="C123"/>
  <c r="M123"/>
  <c r="C118"/>
  <c r="M118"/>
  <c r="C119"/>
  <c r="M119"/>
  <c r="C124"/>
  <c r="M124"/>
  <c r="C158"/>
  <c r="K40"/>
  <c r="C144"/>
  <c r="K127"/>
  <c r="K115"/>
  <c r="K135"/>
  <c r="C137"/>
  <c r="C135" s="1"/>
  <c r="C37"/>
  <c r="K100"/>
  <c r="C167"/>
  <c r="K163"/>
  <c r="C198"/>
  <c r="K193"/>
  <c r="C27"/>
  <c r="C151"/>
  <c r="C116"/>
  <c r="C101"/>
  <c r="C128"/>
  <c r="C194"/>
  <c r="C89"/>
  <c r="C19"/>
  <c r="C61"/>
  <c r="C172"/>
  <c r="C171" s="1"/>
  <c r="K112"/>
  <c r="C113"/>
  <c r="K53"/>
  <c r="C54"/>
  <c r="C45"/>
  <c r="C156"/>
  <c r="K155"/>
  <c r="C148"/>
  <c r="C166"/>
  <c r="C88"/>
  <c r="C23"/>
  <c r="M60" l="1"/>
  <c r="M18"/>
  <c r="K191"/>
  <c r="C112"/>
  <c r="M191"/>
  <c r="C87"/>
  <c r="C53"/>
  <c r="M36"/>
  <c r="C78"/>
  <c r="M53"/>
  <c r="M100"/>
  <c r="C100"/>
  <c r="M143"/>
  <c r="C40"/>
  <c r="C36"/>
  <c r="M150"/>
  <c r="M155"/>
  <c r="M78"/>
  <c r="M163"/>
  <c r="C150"/>
  <c r="C127"/>
  <c r="M115"/>
  <c r="C155"/>
  <c r="K143"/>
  <c r="C121"/>
  <c r="C115" s="1"/>
  <c r="C193"/>
  <c r="K36"/>
  <c r="C163"/>
  <c r="C143"/>
  <c r="C18"/>
  <c r="K150"/>
  <c r="K86"/>
  <c r="C64"/>
  <c r="C60" s="1"/>
  <c r="K142" l="1"/>
  <c r="M86"/>
  <c r="M50"/>
  <c r="M142"/>
  <c r="C50"/>
  <c r="C142"/>
  <c r="C191"/>
  <c r="C86"/>
  <c r="K50"/>
  <c r="M17" l="1"/>
  <c r="K17"/>
</calcChain>
</file>

<file path=xl/sharedStrings.xml><?xml version="1.0" encoding="utf-8"?>
<sst xmlns="http://schemas.openxmlformats.org/spreadsheetml/2006/main" count="796" uniqueCount="322">
  <si>
    <t>Iestādes</t>
  </si>
  <si>
    <t>1100 Atalgojums EUR</t>
  </si>
  <si>
    <t>1200         Darba devēja VSAOI EUR</t>
  </si>
  <si>
    <t>KOPĀ (Eur)</t>
  </si>
  <si>
    <t>Balvu novada administrācija</t>
  </si>
  <si>
    <t>grozījumi</t>
  </si>
  <si>
    <t>palielin/samazin</t>
  </si>
  <si>
    <t>Deputātu darba samaksa</t>
  </si>
  <si>
    <t>Balvu pagasta pārvalde</t>
  </si>
  <si>
    <t>Bērzkalnes pagasta pārvalde</t>
  </si>
  <si>
    <t>Bērzpils pagasta pārvalde</t>
  </si>
  <si>
    <t>Briežuciema pagasta pārvalde</t>
  </si>
  <si>
    <t>Krišjāņu pagasta pārvalde</t>
  </si>
  <si>
    <t>Kubulu pagasta pārvalde</t>
  </si>
  <si>
    <t>Lazdulejas pagasta pārvalde</t>
  </si>
  <si>
    <t>Tilžas pagasta pārvalde</t>
  </si>
  <si>
    <t>Vectilžas pagasta pārvalde</t>
  </si>
  <si>
    <t>Vīksnas pagasta pārvalde</t>
  </si>
  <si>
    <t>Izdevumi neparedzētiem gadījumiem</t>
  </si>
  <si>
    <t>Biedru maksa</t>
  </si>
  <si>
    <t>Kredītu procentu maksa</t>
  </si>
  <si>
    <t>Dzimtsarakstu nodaļa</t>
  </si>
  <si>
    <t>Pašvaldības policija</t>
  </si>
  <si>
    <t>Būvvalde</t>
  </si>
  <si>
    <t>Pārējā ekonomiskā darbība (PVN)</t>
  </si>
  <si>
    <t>Ielu apgaismojums Balvu pilsētā</t>
  </si>
  <si>
    <t>Ielu apgaismojums Bērzkalnē</t>
  </si>
  <si>
    <t>Ielu apgaismojums Bērzpilī</t>
  </si>
  <si>
    <t>Ielu apgaismojums Kubulos</t>
  </si>
  <si>
    <t>Ielu apgaismojums Lazdulejā</t>
  </si>
  <si>
    <t>Ielu apgaismojums Tilžā</t>
  </si>
  <si>
    <t>Novada teritorijas apsaimniekošana</t>
  </si>
  <si>
    <t>Balvu pagasta komunālā saimniecība</t>
  </si>
  <si>
    <t>Berzkalnes pagasta komunālā saimniecība</t>
  </si>
  <si>
    <t>Bērzpils pagasta komunālā saimniecība</t>
  </si>
  <si>
    <t>Briežuciema pagasta komunālā saimniecība</t>
  </si>
  <si>
    <t>Krišjāņu pagasta komunālā saimniecība</t>
  </si>
  <si>
    <t>Kubulu pagasta komunālā saimniecība</t>
  </si>
  <si>
    <t>Lazdulejas pagasta komunālā saimniecība</t>
  </si>
  <si>
    <t>Tilžas pagasta komunālā saimniecība</t>
  </si>
  <si>
    <t>Vectilžas pagasta komunālā saimniecība</t>
  </si>
  <si>
    <t>Vīksnas pagasta komunālā saimniecība</t>
  </si>
  <si>
    <t>Pašvaldības aģentūra SAN-TEX</t>
  </si>
  <si>
    <t>t.sk. pašvaldības dotācija apzaļumošanai un labiekārtošanai</t>
  </si>
  <si>
    <t>Briežuciema FVP</t>
  </si>
  <si>
    <t>Krišjānu FVP</t>
  </si>
  <si>
    <t>Kubulu VFP</t>
  </si>
  <si>
    <t>Lazdulejas VFP</t>
  </si>
  <si>
    <t>Vectilžas VFP</t>
  </si>
  <si>
    <t>Vīksnas VFP</t>
  </si>
  <si>
    <t>Balvu pagasta sporta centrs</t>
  </si>
  <si>
    <t>Sporta centrs</t>
  </si>
  <si>
    <t xml:space="preserve">Sporta pasākumi novadā </t>
  </si>
  <si>
    <t>Sporta pasākumi Tilžā</t>
  </si>
  <si>
    <t>Sporta pasākumi Vīksnā</t>
  </si>
  <si>
    <t>Balvu Centrālā bibliotēka</t>
  </si>
  <si>
    <t>Balvu pagasta bibliotēka</t>
  </si>
  <si>
    <t>Bērzkalnes pagasta bibliotēka</t>
  </si>
  <si>
    <t>Bērzpils pagasta bibliotēka</t>
  </si>
  <si>
    <t>Briežuciema pagasta bibliotēka</t>
  </si>
  <si>
    <t>Krišjāņu pagasta bibliotēka</t>
  </si>
  <si>
    <t>Kubulu pagasta bibliotēka</t>
  </si>
  <si>
    <t>Lazdulejas pagasta bibliotēka</t>
  </si>
  <si>
    <t>Tilžas pagasta bibliotēka</t>
  </si>
  <si>
    <t>Vectilžas pagasta bibliotēka</t>
  </si>
  <si>
    <t>Vīksnas pagasta bibliotēka</t>
  </si>
  <si>
    <t>Balvu novada muzejs</t>
  </si>
  <si>
    <t>Tilžas kultūrvēstures izpētes un tūrisma centrs</t>
  </si>
  <si>
    <t>KAC pasākumi</t>
  </si>
  <si>
    <t>Balvu pagasta Tautas nams</t>
  </si>
  <si>
    <t>Bērzkalnes telpas kultūras pasākumiem</t>
  </si>
  <si>
    <t>Lazdulejas telpas kultūras pasākumiem</t>
  </si>
  <si>
    <t>Bērzpils pagasta Saieta nams</t>
  </si>
  <si>
    <t>Briežuciema Tautas nams</t>
  </si>
  <si>
    <t>Krišjāņu Tautas nams</t>
  </si>
  <si>
    <t>Kubulu kultūras nams</t>
  </si>
  <si>
    <t>Tilžas kultūras nams</t>
  </si>
  <si>
    <t>Vectilžas sporta un atpūtas centrs</t>
  </si>
  <si>
    <t>Vīksnas Tautas nams</t>
  </si>
  <si>
    <t>Pārējie pasākumi, sabiedriskās attiecības</t>
  </si>
  <si>
    <t>PII Pīlādzītis</t>
  </si>
  <si>
    <t>PII Sienāzītis</t>
  </si>
  <si>
    <t>Bērzkalnes PII</t>
  </si>
  <si>
    <t>PII Ieviņa</t>
  </si>
  <si>
    <t>Tilžas PII</t>
  </si>
  <si>
    <t>Balvu pamatskola</t>
  </si>
  <si>
    <t>Stacijas pamatskola</t>
  </si>
  <si>
    <t>Balvu Valsts ģimnāzija</t>
  </si>
  <si>
    <t>Bērzpils vidusskola</t>
  </si>
  <si>
    <t>Tilžas vidusskola</t>
  </si>
  <si>
    <t>Balvu mūzikas skola</t>
  </si>
  <si>
    <t>Balvu mākslas skola</t>
  </si>
  <si>
    <t>Balvu sporta skola</t>
  </si>
  <si>
    <t>Balvu Bērnu un jauniešu centrs</t>
  </si>
  <si>
    <t>Izglītības, kultūras un sporta pārvalde</t>
  </si>
  <si>
    <t>Izglītības, kultūras un sporta pārvaldes pasākumi</t>
  </si>
  <si>
    <t>Transporta izdevumu kompensācija skolēniem</t>
  </si>
  <si>
    <t>Transferti izglītībai</t>
  </si>
  <si>
    <t>Profesionālās izglītības pasākumu atbalsts</t>
  </si>
  <si>
    <t>Tilžas internātpamatskolas ilgstošās sociālās aprūpes un sociālās rehabilitācijas institūcija "Ābeļzieds"</t>
  </si>
  <si>
    <t>Pansionāts "Balvi"</t>
  </si>
  <si>
    <t>Bāriņtiesa</t>
  </si>
  <si>
    <t>Sociālais dienests</t>
  </si>
  <si>
    <t>Sociālo māju uzturēšana</t>
  </si>
  <si>
    <t>Mājas aprūpe</t>
  </si>
  <si>
    <t>Sociālie pabalsti</t>
  </si>
  <si>
    <t xml:space="preserve">Norēķini par sociālajiem pakalpojumiem ar citām pašvaldībām </t>
  </si>
  <si>
    <t>Asisitenta pakalpojumi personām ar invaliditāti</t>
  </si>
  <si>
    <t>KOPĀ</t>
  </si>
  <si>
    <t>2100 Komandējumu izdevumi  EUR</t>
  </si>
  <si>
    <t>2200 Pakalpojumi      EUR</t>
  </si>
  <si>
    <t>2300 Krājumi,  Preces, materiāli  EUR</t>
  </si>
  <si>
    <t>2400 Periodikas iegāde  EUR</t>
  </si>
  <si>
    <t>2500 Nodokļu, nodevu maksājumi EUR</t>
  </si>
  <si>
    <t>3200 Subsīdijas un dotācijas  EUR</t>
  </si>
  <si>
    <t>4200 Procentu maksājumi iekšzemes kredītiestādēm           EUR</t>
  </si>
  <si>
    <t>5200 Pamatlīdzekļi        EUR</t>
  </si>
  <si>
    <t>Klasifikācijas kods</t>
  </si>
  <si>
    <t>Iestādes un pasākumi</t>
  </si>
  <si>
    <t>01.000</t>
  </si>
  <si>
    <t>Vispārējie valdības dienesti</t>
  </si>
  <si>
    <t>01.110</t>
  </si>
  <si>
    <t>01.720</t>
  </si>
  <si>
    <t>01.890</t>
  </si>
  <si>
    <t>03.000</t>
  </si>
  <si>
    <t>Sabiedriskā kārtība un drošība</t>
  </si>
  <si>
    <t>03.110</t>
  </si>
  <si>
    <t>04.000</t>
  </si>
  <si>
    <t>Balvu novada Būvvalde</t>
  </si>
  <si>
    <t>06.000</t>
  </si>
  <si>
    <t>Pašvaldības teritoriju un mājokļu apsaimniekošana</t>
  </si>
  <si>
    <t>Ielu apgaismojums</t>
  </si>
  <si>
    <t xml:space="preserve">Pārējā citur neklasificētā teritoriju un mājokļu apsaimniekošanas darbība </t>
  </si>
  <si>
    <t>Bērzkalnes pagasta komunālā saimniecība</t>
  </si>
  <si>
    <t>07.000</t>
  </si>
  <si>
    <t>Veselība</t>
  </si>
  <si>
    <t>Briežuciema feldšeru veselības punkts</t>
  </si>
  <si>
    <t>Krišjāņu feldšeru veselības punkts</t>
  </si>
  <si>
    <t>Kubulu feldšeru veselības punkts</t>
  </si>
  <si>
    <t>Lazdulejas feldšeru veselības punkts</t>
  </si>
  <si>
    <t>Vectilžas feldšeru veselības punkts</t>
  </si>
  <si>
    <t>Vīksnas feldšeru veselības punkts</t>
  </si>
  <si>
    <t>08.000</t>
  </si>
  <si>
    <t>Atpūta, kultūras un reliģija</t>
  </si>
  <si>
    <t>Atpūtas un sporta pasākumi</t>
  </si>
  <si>
    <t>Balvu sporta centrs</t>
  </si>
  <si>
    <t>Sporta pasākumi novadā</t>
  </si>
  <si>
    <t>Kultūra</t>
  </si>
  <si>
    <t>Bibliotēkas</t>
  </si>
  <si>
    <t>Muzeji</t>
  </si>
  <si>
    <t>Kultūras nami</t>
  </si>
  <si>
    <t>Briežuciema pagasta Tautas nams</t>
  </si>
  <si>
    <t>Krišjāņu pagasta Tautas nams</t>
  </si>
  <si>
    <t>Kubulu pagasta kultūras nams</t>
  </si>
  <si>
    <t>Tilžas pagasta kultūras nams</t>
  </si>
  <si>
    <t>Vectilžas pagasta sporta un atpūtas centrs</t>
  </si>
  <si>
    <t>Vīksnas pagasta Tautas nams</t>
  </si>
  <si>
    <t>Bērzkalnes kultūra</t>
  </si>
  <si>
    <t>Lazdulejas kultūra</t>
  </si>
  <si>
    <t>Pārējā citur neklasificētā kultūra</t>
  </si>
  <si>
    <t>Reliģisko organizāciju un citu biedrību un nodibinājumu pakalpojumi</t>
  </si>
  <si>
    <t>09.000</t>
  </si>
  <si>
    <t>Izglītība</t>
  </si>
  <si>
    <t>Pirmsskolas izglītība</t>
  </si>
  <si>
    <t>Pamatizglītība, vispārējā un profesionālā izglītība</t>
  </si>
  <si>
    <t>Pamatskola</t>
  </si>
  <si>
    <t>Vidusskolas</t>
  </si>
  <si>
    <t xml:space="preserve">Tilžas internātpamatskolas ilgstošās sociālās aprūpes un sociālās rehabilitācijas institūcija "Ābeļzieds" </t>
  </si>
  <si>
    <t>Interešu un profesionālās ievirzes izglītība</t>
  </si>
  <si>
    <t>Peldbaseins</t>
  </si>
  <si>
    <t>Balvu bērnu un jauniešu centrs</t>
  </si>
  <si>
    <t>Pārējā izglītības vadība</t>
  </si>
  <si>
    <t>Pārējie citur neklasificētie izglītības pakalpojumi</t>
  </si>
  <si>
    <t>Transporta izdevumi kompensācija skolēniem</t>
  </si>
  <si>
    <t>10.000</t>
  </si>
  <si>
    <t>Sociālā aizsardzība</t>
  </si>
  <si>
    <t>Pārējais citur neklasificēts atbalsts sociāli atstumtām personām</t>
  </si>
  <si>
    <t>Norēķini par sociālajiem pakalpojumiem ar citām pašvaldībām</t>
  </si>
  <si>
    <t>Asistenta pakalpojumi personām ar invaliditāti</t>
  </si>
  <si>
    <t>Ieņēmumu pārsniegums (+)               vai deficīts (-)</t>
  </si>
  <si>
    <t>Finansēšana</t>
  </si>
  <si>
    <t>Naudas līdzekļu atlikuma izmaiņas</t>
  </si>
  <si>
    <t>Budžeta līdzekļu atlikums gada sākumā</t>
  </si>
  <si>
    <t>Budžeta līdzekļu atlikums gada beigās</t>
  </si>
  <si>
    <t>Aizņēmumi</t>
  </si>
  <si>
    <t>Lauksaimniecība (Uzņēmējdarbības pasākumu atbalsts-lauku kons.)</t>
  </si>
  <si>
    <t>Tilžas internātpamatskola</t>
  </si>
  <si>
    <t>KKF projekti</t>
  </si>
  <si>
    <t>Skolēnu nodarbinātība vasarā</t>
  </si>
  <si>
    <t>04.120</t>
  </si>
  <si>
    <t>04.210</t>
  </si>
  <si>
    <t>04.430</t>
  </si>
  <si>
    <t>04.730</t>
  </si>
  <si>
    <t>04.900</t>
  </si>
  <si>
    <t>06.400</t>
  </si>
  <si>
    <t>06.600</t>
  </si>
  <si>
    <t>07.210</t>
  </si>
  <si>
    <t>08.100</t>
  </si>
  <si>
    <t>08.200</t>
  </si>
  <si>
    <t>08.210</t>
  </si>
  <si>
    <t>08.220</t>
  </si>
  <si>
    <t>08.230</t>
  </si>
  <si>
    <t>08.290</t>
  </si>
  <si>
    <t>08.400</t>
  </si>
  <si>
    <t>09.100</t>
  </si>
  <si>
    <t>09.210</t>
  </si>
  <si>
    <t>09.500</t>
  </si>
  <si>
    <t>09.810</t>
  </si>
  <si>
    <t>09.811</t>
  </si>
  <si>
    <t>09.820</t>
  </si>
  <si>
    <t>10.400</t>
  </si>
  <si>
    <t>10.700</t>
  </si>
  <si>
    <t>Norēķini ar pašvaldību budžetiem par izglītības pasākumiem.Transferti izglītībai</t>
  </si>
  <si>
    <t>Saņemts pārskata periodā</t>
  </si>
  <si>
    <t>Atmaksāts parskata periodā</t>
  </si>
  <si>
    <t>Ekonomiskā darbība</t>
  </si>
  <si>
    <t>P/A "SAN-TEX"</t>
  </si>
  <si>
    <t>Balvu KAC</t>
  </si>
  <si>
    <t>Stacijas pamatskolas Vīksnas filiāle</t>
  </si>
  <si>
    <t>Bērzpils vidusskolas Krišjāņu filiāle</t>
  </si>
  <si>
    <t>Bērzpils vidusskolas Krišjāņu fil.</t>
  </si>
  <si>
    <t>Stacijas pamatskolas Vīksnas fil.</t>
  </si>
  <si>
    <t>Tilžas vidusskolas Vectilžas fil.</t>
  </si>
  <si>
    <t>Tilžas vidusskolas Vectilžas filiāle</t>
  </si>
  <si>
    <t>Balvu sporta skolas Peldbaseins</t>
  </si>
  <si>
    <t>Balvu teritoriālā invalīdu biedrība</t>
  </si>
  <si>
    <t>Latvijas Politiski represēto apvienība Balvu nodaļa</t>
  </si>
  <si>
    <t>Latvijas Sarkanais krusts Balvu komiteja</t>
  </si>
  <si>
    <t>Balvu Profesionālā un vispārizglītojošā vidusskola</t>
  </si>
  <si>
    <t xml:space="preserve"> Izglītības, kultūras un sporta pārvalde</t>
  </si>
  <si>
    <t>Atskurbtuves uzturēšana</t>
  </si>
  <si>
    <t>Lauksaimniecība (Uzņēmējdarbības pasākumu atbalsts-lauks.konsultanti)</t>
  </si>
  <si>
    <t>Balvu profesionālā un vispāizglītojošā vidusskola</t>
  </si>
  <si>
    <t>5100 Nemateriālie ieguldījumi</t>
  </si>
  <si>
    <t>Mērķdotācija pedagogu algām</t>
  </si>
  <si>
    <t>Mērķdotācija VSAOI</t>
  </si>
  <si>
    <t>Finansēšanas avots</t>
  </si>
  <si>
    <t>izmaiņas</t>
  </si>
  <si>
    <t>Sporta pasākumi Bērzpilī</t>
  </si>
  <si>
    <t>Algoti pagaidu sabiedriskie darbi</t>
  </si>
  <si>
    <t>P/A Ziemeļlatgales biznesa  un tūrisma centrs</t>
  </si>
  <si>
    <t>09.200</t>
  </si>
  <si>
    <t>Latvijas neredzīgo biedrības Balvu teritoriala organizācija</t>
  </si>
  <si>
    <t>Balvu Romas katoļu draudze</t>
  </si>
  <si>
    <t xml:space="preserve">Kopā </t>
  </si>
  <si>
    <t>Vispārējie ieņēmumi</t>
  </si>
  <si>
    <t xml:space="preserve">Budžeta iestāžu ieņēmumi </t>
  </si>
  <si>
    <t>Valsts un pašvaldību transferti</t>
  </si>
  <si>
    <t>Pašvaldības budžetu parāda darījumi (Aizņēmumu apkalpošana un procentu maksa)</t>
  </si>
  <si>
    <t>Balvu novada Domes</t>
  </si>
  <si>
    <t>2.pielikums</t>
  </si>
  <si>
    <t>3.pielikums</t>
  </si>
  <si>
    <t>06.200</t>
  </si>
  <si>
    <t>Teritorijas attīstība</t>
  </si>
  <si>
    <t>Balvu novada attīstības programma 2018. - 2024.gadam</t>
  </si>
  <si>
    <t>6000 Sociālie pabalsti EUR</t>
  </si>
  <si>
    <t>Balvu pilsētas stadiona rekonstrukcija</t>
  </si>
  <si>
    <t>Balvu pensionāru biedrība</t>
  </si>
  <si>
    <t>BPVV Sākotnējās profesionālās izglītības programmu īstenošana Jauniešu garantijas ietvaros Balvu profesionālajā un vispārizglītojošā vidusskolā</t>
  </si>
  <si>
    <t>Latvijas neredzīgo biedrības Balvu teritoriālā organizācija</t>
  </si>
  <si>
    <t>P/A Ziemeļlatgales biznesa un tūrisma centrs</t>
  </si>
  <si>
    <t>Projekts "Siltumnīcefekta gāzu emisiju samazināšana Balvu Kultūras un atpūtas centrā"</t>
  </si>
  <si>
    <t>Grants ceļu pārbūve Lauku attīstības programmas 2014-2020.gadam pasākuma "Pamatpakalpojumi un ciematu atjaunošana lauku apvidos" ietvaros</t>
  </si>
  <si>
    <t>apstiprināt 2017.gadam</t>
  </si>
  <si>
    <t>Valsts un pašvaldības vienotā klientu apkalpošanas centra uzturēšana</t>
  </si>
  <si>
    <t>Profesionālā sociālā darba attīstība pašvaldībās</t>
  </si>
  <si>
    <t>Deinstitucionālizācijas pasākumu īstenošana Latgales reģionā</t>
  </si>
  <si>
    <t>Projekts "Pasākumi vietējās sabiedrības veselības veicināšanai Balvu novadā"</t>
  </si>
  <si>
    <t>Biedrību līdzfinansējums LEADER projektu realizācijai</t>
  </si>
  <si>
    <t>=</t>
  </si>
  <si>
    <t>Balvu ev.luteriskā draudze</t>
  </si>
  <si>
    <t>Motosporta klubs "Motokruīzs"</t>
  </si>
  <si>
    <t>Biedrība "Balvu karate klubs"</t>
  </si>
  <si>
    <t>7000 Pašvaldību uzturēšanas izdevumu transferti  EUR</t>
  </si>
  <si>
    <t>Tehniskās dokumentācijas izstrāde</t>
  </si>
  <si>
    <t>Latgales speciālās ekonomiskās zonas atbalsts</t>
  </si>
  <si>
    <t>XXVI Vispārējie latviešu Dziesmu un XVI Deju svētki</t>
  </si>
  <si>
    <t>Biedrības "Raibais kaķis" projekta līdzfinansējums</t>
  </si>
  <si>
    <t>Biznesa ideju konkurss</t>
  </si>
  <si>
    <t>"Par Balvu novada pašvaldības 2018.gada budžetu""</t>
  </si>
  <si>
    <t>apstiprināt 2018.gadam</t>
  </si>
  <si>
    <t>Projekts "Karjeras atbalsts vispārējās un profesionālās izglītības iestādēs"</t>
  </si>
  <si>
    <t>ERASMUS + projekts "E-dārgumi - mana jauna Eiropa" Balvu Profesionālajā un vispārizglītotjošā vidusskolā</t>
  </si>
  <si>
    <t>Balvu Profesionālajā un vispārizglītojošā vidusskolas Nord Plus projekts "Inovatīvas valodu un kultūras mācīšanas metodes"</t>
  </si>
  <si>
    <t>Latvijas -Lietuvas pārrobežu projekts "Darba tirgus bez robežām"</t>
  </si>
  <si>
    <t>ERASMUS + projekts Stacijas pamatskolā</t>
  </si>
  <si>
    <t>ERASMUS + projekts Balvu pamatskolā "Matematikas prasmju uzlabošana"</t>
  </si>
  <si>
    <t>Balvu Valsts ģimnāzijas ERASMUS+ projekts "Vienota pieeja aktīvas līdzdalības veicināšanai mācību procesā"</t>
  </si>
  <si>
    <t>Projekts "Nodarbināto personu profesionālās kompetences pilnveide"</t>
  </si>
  <si>
    <t>Tilžas ev.luteriskā draudze</t>
  </si>
  <si>
    <t>Bēržu Svētās Annas Romas katoļu draudze</t>
  </si>
  <si>
    <t>Balvu Vissvētās Dievmātes aizmigšanas pareizticīgo drauze</t>
  </si>
  <si>
    <t>Tilžas Romas katoļu draudze</t>
  </si>
  <si>
    <t>Primārās enerģijas patēriņa samazināšana, sekmējot energoefektivitātes paaugstināšanu Kubulu pirmsskolas izglītības iestādē "Ieviņa"</t>
  </si>
  <si>
    <t>LEADER projekts "Daudzfunkcionāla laukuma izveide pie Krišjāņu tautas nama"</t>
  </si>
  <si>
    <t>Balvu novada vispārējās izglītības iestāžu mācību vides uzlabošana</t>
  </si>
  <si>
    <t>Balvu Valsts ģimnāzijas Erasmus+ programmas 2.pamatdarbības starpskolu stratēģiskās partnerības projekts</t>
  </si>
  <si>
    <t>Investīcijas uzņēmējdarbības dažādošanai un konkurētspējas uzlabošanai Balvu novadā</t>
  </si>
  <si>
    <t>PROTI UN DARI!</t>
  </si>
  <si>
    <t>Vispārējie ieņēmumu grozījumi (EUR)</t>
  </si>
  <si>
    <t>Budžeta iestāžu ieņēmumu grozījumi (EUR)</t>
  </si>
  <si>
    <t>Valsts un pašvaldību transfertu grozījumi (EUR)</t>
  </si>
  <si>
    <t>Aizņēmumi grozījumi (EUR)</t>
  </si>
  <si>
    <t>Grozijumi (EUR)</t>
  </si>
  <si>
    <t>Pavisam (EUR)</t>
  </si>
  <si>
    <t>PAVISAM</t>
  </si>
  <si>
    <t>Sporta, kultūras biedrību atbalsts</t>
  </si>
  <si>
    <t>01.600</t>
  </si>
  <si>
    <t>Vēlēšanu komisija</t>
  </si>
  <si>
    <t>Ziemeļlatgales kopprojekts "Iepazīsim, lai nosargātu"</t>
  </si>
  <si>
    <t>Velotrases un piedzīvojumu trases izbūve</t>
  </si>
  <si>
    <t>Balvu pilsētas ūdenssaimniecības attīstība III.kārta</t>
  </si>
  <si>
    <t>Koplietošanas meliorācijas sistēmu atjaunošana Balvu novadā</t>
  </si>
  <si>
    <t>Es un brīvpātīgais darbs</t>
  </si>
  <si>
    <t>2018.gada 25. janvāra saistošajiem noteikumiem Nr.1/2018</t>
  </si>
  <si>
    <t>"Grozījumi 2018.gada 25.janvāra saistošajos noteikumos Nr.1/2018</t>
  </si>
  <si>
    <t>"Par Balvu novada pašvaldības 2018.gada budžetu"</t>
  </si>
  <si>
    <t>Balvu novada pašvaldības pamatbudžeta izdevumi 2018.gadam (EUR)</t>
  </si>
  <si>
    <t>2018.gada 13.septembra saistošajiem noteikumiem Nr.16/2018</t>
  </si>
  <si>
    <t xml:space="preserve">                        Domes priekšsēdētājs                                                                                                                      A.Pušpurs</t>
  </si>
  <si>
    <t>Balvu novada pašvaldības 2018.gada  pamatbudžeta izdevumi atbilstoši ekonomiskajām kategorijām (EUR)</t>
  </si>
  <si>
    <t>Domes priekšsēdētājs                                                                                             A.Pušpurs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</si>
</sst>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49">
    <font>
      <sz val="11"/>
      <color theme="1"/>
      <name val="Calibri"/>
      <family val="2"/>
      <charset val="186"/>
      <scheme val="minor"/>
    </font>
    <font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b/>
      <i/>
      <sz val="12"/>
      <name val="Times New Roman"/>
      <family val="1"/>
      <charset val="204"/>
    </font>
    <font>
      <b/>
      <sz val="12"/>
      <color theme="0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i/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b/>
      <i/>
      <sz val="12"/>
      <color theme="1"/>
      <name val="Times"/>
      <charset val="186"/>
    </font>
    <font>
      <sz val="12"/>
      <name val="Times New Roman"/>
      <family val="2"/>
      <charset val="186"/>
    </font>
    <font>
      <sz val="11"/>
      <name val="Times New Roman"/>
      <family val="1"/>
      <charset val="186"/>
    </font>
    <font>
      <sz val="12"/>
      <name val="Times"/>
      <family val="1"/>
    </font>
    <font>
      <b/>
      <i/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11"/>
      <name val="Times New Roman"/>
      <family val="1"/>
      <charset val="186"/>
    </font>
    <font>
      <sz val="16"/>
      <color theme="1"/>
      <name val="Calibri"/>
      <family val="2"/>
      <charset val="186"/>
      <scheme val="minor"/>
    </font>
    <font>
      <sz val="16"/>
      <color theme="1"/>
      <name val="Times New Roman"/>
      <family val="1"/>
      <charset val="186"/>
    </font>
    <font>
      <b/>
      <sz val="18"/>
      <color theme="1"/>
      <name val="Times New Roman"/>
      <family val="1"/>
      <charset val="186"/>
    </font>
    <font>
      <sz val="18"/>
      <color theme="1"/>
      <name val="Calibri"/>
      <family val="2"/>
      <charset val="186"/>
      <scheme val="minor"/>
    </font>
    <font>
      <sz val="18"/>
      <color theme="1"/>
      <name val="Times New Roman"/>
      <family val="1"/>
      <charset val="186"/>
    </font>
    <font>
      <sz val="14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186"/>
    </font>
    <font>
      <sz val="13"/>
      <color theme="1"/>
      <name val="Calibri"/>
      <family val="2"/>
      <charset val="186"/>
      <scheme val="minor"/>
    </font>
    <font>
      <sz val="13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168">
    <xf numFmtId="0" fontId="0" fillId="0" borderId="0" xfId="0"/>
    <xf numFmtId="1" fontId="6" fillId="0" borderId="1" xfId="0" applyNumberFormat="1" applyFont="1" applyFill="1" applyBorder="1" applyAlignment="1">
      <alignment vertical="top"/>
    </xf>
    <xf numFmtId="0" fontId="6" fillId="0" borderId="2" xfId="0" applyFont="1" applyFill="1" applyBorder="1" applyAlignment="1">
      <alignment vertical="top"/>
    </xf>
    <xf numFmtId="1" fontId="6" fillId="0" borderId="3" xfId="0" applyNumberFormat="1" applyFont="1" applyFill="1" applyBorder="1" applyAlignment="1">
      <alignment vertical="top"/>
    </xf>
    <xf numFmtId="0" fontId="2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vertical="top"/>
    </xf>
    <xf numFmtId="1" fontId="0" fillId="0" borderId="2" xfId="0" applyNumberFormat="1" applyFill="1" applyBorder="1"/>
    <xf numFmtId="0" fontId="0" fillId="0" borderId="0" xfId="0"/>
    <xf numFmtId="1" fontId="7" fillId="0" borderId="2" xfId="0" applyNumberFormat="1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1" fontId="9" fillId="0" borderId="2" xfId="0" applyNumberFormat="1" applyFont="1" applyFill="1" applyBorder="1" applyAlignment="1">
      <alignment vertical="top"/>
    </xf>
    <xf numFmtId="0" fontId="0" fillId="0" borderId="0" xfId="0" applyFill="1"/>
    <xf numFmtId="1" fontId="0" fillId="0" borderId="0" xfId="0" applyNumberFormat="1"/>
    <xf numFmtId="0" fontId="0" fillId="0" borderId="0" xfId="0" applyBorder="1"/>
    <xf numFmtId="1" fontId="0" fillId="0" borderId="0" xfId="0" applyNumberFormat="1" applyBorder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/>
    <xf numFmtId="1" fontId="12" fillId="0" borderId="0" xfId="0" applyNumberFormat="1" applyFont="1" applyFill="1" applyBorder="1" applyAlignment="1">
      <alignment vertical="top"/>
    </xf>
    <xf numFmtId="0" fontId="14" fillId="0" borderId="0" xfId="0" applyFont="1" applyFill="1"/>
    <xf numFmtId="0" fontId="8" fillId="0" borderId="0" xfId="0" applyFont="1" applyFill="1" applyAlignment="1">
      <alignment horizontal="right"/>
    </xf>
    <xf numFmtId="0" fontId="10" fillId="0" borderId="4" xfId="0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" fontId="7" fillId="0" borderId="6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vertical="top"/>
    </xf>
    <xf numFmtId="1" fontId="6" fillId="0" borderId="2" xfId="0" applyNumberFormat="1" applyFont="1" applyFill="1" applyBorder="1" applyAlignment="1">
      <alignment vertical="top"/>
    </xf>
    <xf numFmtId="1" fontId="0" fillId="0" borderId="0" xfId="0" applyNumberFormat="1" applyFill="1"/>
    <xf numFmtId="0" fontId="0" fillId="0" borderId="0" xfId="0" applyFill="1" applyAlignment="1">
      <alignment wrapText="1"/>
    </xf>
    <xf numFmtId="0" fontId="8" fillId="0" borderId="0" xfId="0" applyFont="1" applyFill="1" applyAlignment="1">
      <alignment horizontal="right"/>
    </xf>
    <xf numFmtId="1" fontId="7" fillId="0" borderId="2" xfId="0" applyNumberFormat="1" applyFont="1" applyFill="1" applyBorder="1"/>
    <xf numFmtId="1" fontId="12" fillId="0" borderId="2" xfId="0" applyNumberFormat="1" applyFont="1" applyFill="1" applyBorder="1"/>
    <xf numFmtId="0" fontId="0" fillId="0" borderId="0" xfId="0" applyFill="1" applyBorder="1"/>
    <xf numFmtId="0" fontId="8" fillId="0" borderId="0" xfId="0" applyFont="1" applyFill="1" applyAlignment="1">
      <alignment horizontal="right"/>
    </xf>
    <xf numFmtId="1" fontId="13" fillId="0" borderId="2" xfId="0" applyNumberFormat="1" applyFont="1" applyFill="1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1" fontId="6" fillId="0" borderId="8" xfId="0" applyNumberFormat="1" applyFont="1" applyFill="1" applyBorder="1" applyAlignment="1">
      <alignment vertical="top"/>
    </xf>
    <xf numFmtId="0" fontId="0" fillId="0" borderId="0" xfId="0" applyFont="1" applyFill="1" applyBorder="1"/>
    <xf numFmtId="0" fontId="14" fillId="0" borderId="0" xfId="0" applyFont="1" applyFill="1" applyAlignment="1"/>
    <xf numFmtId="0" fontId="15" fillId="0" borderId="0" xfId="0" applyFont="1" applyBorder="1"/>
    <xf numFmtId="0" fontId="16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wrapText="1"/>
    </xf>
    <xf numFmtId="0" fontId="18" fillId="0" borderId="2" xfId="0" applyFont="1" applyBorder="1" applyAlignment="1">
      <alignment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wrapText="1"/>
    </xf>
    <xf numFmtId="1" fontId="19" fillId="0" borderId="2" xfId="0" applyNumberFormat="1" applyFont="1" applyFill="1" applyBorder="1" applyAlignment="1">
      <alignment horizontal="center" wrapText="1"/>
    </xf>
    <xf numFmtId="1" fontId="16" fillId="0" borderId="2" xfId="0" applyNumberFormat="1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/>
    </xf>
    <xf numFmtId="0" fontId="20" fillId="0" borderId="2" xfId="0" applyFont="1" applyFill="1" applyBorder="1"/>
    <xf numFmtId="1" fontId="16" fillId="0" borderId="2" xfId="0" applyNumberFormat="1" applyFont="1" applyFill="1" applyBorder="1"/>
    <xf numFmtId="0" fontId="14" fillId="0" borderId="2" xfId="0" applyFont="1" applyFill="1" applyBorder="1" applyAlignment="1">
      <alignment horizontal="center"/>
    </xf>
    <xf numFmtId="0" fontId="17" fillId="0" borderId="2" xfId="0" applyFont="1" applyFill="1" applyBorder="1"/>
    <xf numFmtId="1" fontId="14" fillId="0" borderId="2" xfId="0" applyNumberFormat="1" applyFont="1" applyFill="1" applyBorder="1"/>
    <xf numFmtId="0" fontId="14" fillId="0" borderId="2" xfId="0" applyFont="1" applyFill="1" applyBorder="1"/>
    <xf numFmtId="0" fontId="17" fillId="0" borderId="2" xfId="0" applyFont="1" applyFill="1" applyBorder="1" applyAlignment="1">
      <alignment wrapText="1"/>
    </xf>
    <xf numFmtId="0" fontId="20" fillId="0" borderId="2" xfId="0" applyFont="1" applyFill="1" applyBorder="1" applyAlignment="1">
      <alignment wrapText="1"/>
    </xf>
    <xf numFmtId="0" fontId="16" fillId="0" borderId="2" xfId="0" applyFont="1" applyFill="1" applyBorder="1" applyAlignment="1">
      <alignment horizontal="center" vertical="top"/>
    </xf>
    <xf numFmtId="2" fontId="14" fillId="0" borderId="2" xfId="0" applyNumberFormat="1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top"/>
    </xf>
    <xf numFmtId="0" fontId="21" fillId="0" borderId="2" xfId="0" applyFont="1" applyFill="1" applyBorder="1" applyAlignment="1">
      <alignment horizontal="center"/>
    </xf>
    <xf numFmtId="0" fontId="16" fillId="0" borderId="2" xfId="0" applyFont="1" applyFill="1" applyBorder="1"/>
    <xf numFmtId="1" fontId="20" fillId="0" borderId="2" xfId="0" applyNumberFormat="1" applyFont="1" applyFill="1" applyBorder="1"/>
    <xf numFmtId="0" fontId="20" fillId="0" borderId="2" xfId="0" applyFont="1" applyFill="1" applyBorder="1" applyAlignment="1">
      <alignment vertical="top" wrapText="1"/>
    </xf>
    <xf numFmtId="43" fontId="16" fillId="0" borderId="2" xfId="1" applyFont="1" applyFill="1" applyBorder="1" applyAlignment="1">
      <alignment horizontal="center" vertical="top"/>
    </xf>
    <xf numFmtId="1" fontId="16" fillId="0" borderId="2" xfId="0" applyNumberFormat="1" applyFont="1" applyFill="1" applyBorder="1" applyAlignment="1">
      <alignment horizontal="center"/>
    </xf>
    <xf numFmtId="1" fontId="20" fillId="0" borderId="2" xfId="0" applyNumberFormat="1" applyFont="1" applyFill="1" applyBorder="1" applyAlignment="1">
      <alignment horizontal="center"/>
    </xf>
    <xf numFmtId="0" fontId="22" fillId="0" borderId="2" xfId="0" applyFont="1" applyFill="1" applyBorder="1" applyAlignment="1">
      <alignment wrapText="1"/>
    </xf>
    <xf numFmtId="0" fontId="23" fillId="0" borderId="2" xfId="0" applyFont="1" applyFill="1" applyBorder="1" applyAlignment="1">
      <alignment vertical="top" wrapText="1"/>
    </xf>
    <xf numFmtId="0" fontId="24" fillId="0" borderId="2" xfId="0" applyFont="1" applyBorder="1" applyAlignment="1">
      <alignment vertical="top" wrapText="1"/>
    </xf>
    <xf numFmtId="0" fontId="24" fillId="0" borderId="2" xfId="0" applyFont="1" applyBorder="1" applyAlignment="1">
      <alignment wrapText="1"/>
    </xf>
    <xf numFmtId="0" fontId="23" fillId="0" borderId="2" xfId="0" applyFont="1" applyFill="1" applyBorder="1" applyAlignment="1">
      <alignment wrapText="1"/>
    </xf>
    <xf numFmtId="0" fontId="26" fillId="0" borderId="2" xfId="0" applyFont="1" applyFill="1" applyBorder="1" applyAlignment="1">
      <alignment vertical="top" wrapText="1"/>
    </xf>
    <xf numFmtId="0" fontId="16" fillId="0" borderId="2" xfId="0" applyFont="1" applyFill="1" applyBorder="1" applyAlignment="1">
      <alignment horizontal="center"/>
    </xf>
    <xf numFmtId="0" fontId="23" fillId="0" borderId="2" xfId="2" applyFont="1" applyBorder="1" applyAlignment="1">
      <alignment vertical="center" wrapText="1"/>
    </xf>
    <xf numFmtId="1" fontId="16" fillId="0" borderId="0" xfId="0" applyNumberFormat="1" applyFont="1" applyFill="1" applyAlignment="1">
      <alignment horizontal="center"/>
    </xf>
    <xf numFmtId="1" fontId="14" fillId="0" borderId="0" xfId="0" applyNumberFormat="1" applyFont="1" applyFill="1"/>
    <xf numFmtId="0" fontId="16" fillId="0" borderId="2" xfId="0" applyFont="1" applyFill="1" applyBorder="1" applyAlignment="1">
      <alignment horizontal="center"/>
    </xf>
    <xf numFmtId="0" fontId="17" fillId="0" borderId="0" xfId="2" applyFont="1" applyAlignment="1">
      <alignment vertical="center" wrapText="1"/>
    </xf>
    <xf numFmtId="0" fontId="17" fillId="0" borderId="2" xfId="2" applyFont="1" applyBorder="1" applyAlignment="1">
      <alignment vertical="center" wrapText="1"/>
    </xf>
    <xf numFmtId="0" fontId="28" fillId="0" borderId="2" xfId="0" applyFont="1" applyFill="1" applyBorder="1" applyAlignment="1">
      <alignment vertical="top" wrapText="1"/>
    </xf>
    <xf numFmtId="0" fontId="29" fillId="0" borderId="2" xfId="0" applyFont="1" applyFill="1" applyBorder="1" applyAlignment="1">
      <alignment wrapText="1"/>
    </xf>
    <xf numFmtId="0" fontId="29" fillId="0" borderId="2" xfId="0" applyFont="1" applyFill="1" applyBorder="1" applyAlignment="1">
      <alignment vertical="top" wrapText="1"/>
    </xf>
    <xf numFmtId="0" fontId="20" fillId="0" borderId="2" xfId="0" applyFont="1" applyFill="1" applyBorder="1" applyAlignment="1">
      <alignment horizontal="center" wrapText="1"/>
    </xf>
    <xf numFmtId="0" fontId="30" fillId="0" borderId="0" xfId="0" applyFont="1" applyAlignment="1">
      <alignment wrapText="1"/>
    </xf>
    <xf numFmtId="0" fontId="23" fillId="0" borderId="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31" fillId="0" borderId="2" xfId="0" applyFont="1" applyFill="1" applyBorder="1" applyAlignment="1">
      <alignment vertical="top" wrapText="1"/>
    </xf>
    <xf numFmtId="1" fontId="33" fillId="0" borderId="2" xfId="0" applyNumberFormat="1" applyFont="1" applyFill="1" applyBorder="1"/>
    <xf numFmtId="0" fontId="34" fillId="0" borderId="2" xfId="0" applyFont="1" applyFill="1" applyBorder="1" applyAlignment="1">
      <alignment vertical="top"/>
    </xf>
    <xf numFmtId="1" fontId="35" fillId="0" borderId="1" xfId="0" applyNumberFormat="1" applyFont="1" applyFill="1" applyBorder="1" applyAlignment="1">
      <alignment vertical="top"/>
    </xf>
    <xf numFmtId="0" fontId="14" fillId="0" borderId="2" xfId="0" applyFont="1" applyBorder="1" applyAlignment="1">
      <alignment vertical="top" wrapText="1"/>
    </xf>
    <xf numFmtId="0" fontId="17" fillId="0" borderId="0" xfId="0" applyFont="1" applyAlignment="1">
      <alignment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center" vertical="top"/>
    </xf>
    <xf numFmtId="0" fontId="11" fillId="0" borderId="0" xfId="0" applyFont="1" applyBorder="1" applyAlignment="1">
      <alignment horizontal="left"/>
    </xf>
    <xf numFmtId="0" fontId="16" fillId="0" borderId="2" xfId="0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14" fillId="0" borderId="2" xfId="0" applyFont="1" applyBorder="1"/>
    <xf numFmtId="1" fontId="14" fillId="0" borderId="2" xfId="0" applyNumberFormat="1" applyFont="1" applyBorder="1"/>
    <xf numFmtId="1" fontId="14" fillId="0" borderId="2" xfId="0" applyNumberFormat="1" applyFont="1" applyBorder="1" applyAlignment="1">
      <alignment horizontal="center"/>
    </xf>
    <xf numFmtId="1" fontId="16" fillId="0" borderId="2" xfId="0" applyNumberFormat="1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36" fillId="0" borderId="2" xfId="0" applyFont="1" applyFill="1" applyBorder="1" applyAlignment="1">
      <alignment horizontal="right" vertical="top"/>
    </xf>
    <xf numFmtId="0" fontId="10" fillId="0" borderId="2" xfId="0" applyFont="1" applyFill="1" applyBorder="1"/>
    <xf numFmtId="0" fontId="10" fillId="0" borderId="0" xfId="0" applyFont="1" applyFill="1" applyBorder="1"/>
    <xf numFmtId="0" fontId="14" fillId="0" borderId="0" xfId="0" applyFont="1" applyFill="1" applyAlignment="1">
      <alignment horizontal="right"/>
    </xf>
    <xf numFmtId="0" fontId="16" fillId="0" borderId="0" xfId="0" applyFont="1" applyFill="1" applyAlignment="1">
      <alignment horizontal="right"/>
    </xf>
    <xf numFmtId="0" fontId="17" fillId="0" borderId="2" xfId="0" applyFont="1" applyBorder="1" applyAlignment="1">
      <alignment wrapText="1"/>
    </xf>
    <xf numFmtId="0" fontId="23" fillId="0" borderId="2" xfId="0" applyFont="1" applyBorder="1" applyAlignment="1">
      <alignment wrapText="1"/>
    </xf>
    <xf numFmtId="0" fontId="17" fillId="0" borderId="2" xfId="0" applyFont="1" applyBorder="1" applyAlignment="1">
      <alignment vertical="top" wrapText="1"/>
    </xf>
    <xf numFmtId="0" fontId="23" fillId="0" borderId="2" xfId="0" applyFont="1" applyBorder="1" applyAlignment="1">
      <alignment vertical="top" wrapText="1"/>
    </xf>
    <xf numFmtId="1" fontId="16" fillId="0" borderId="2" xfId="0" applyNumberFormat="1" applyFont="1" applyFill="1" applyBorder="1" applyAlignment="1"/>
    <xf numFmtId="1" fontId="14" fillId="0" borderId="2" xfId="0" applyNumberFormat="1" applyFont="1" applyBorder="1" applyAlignment="1"/>
    <xf numFmtId="1" fontId="20" fillId="0" borderId="2" xfId="0" applyNumberFormat="1" applyFont="1" applyFill="1" applyBorder="1" applyAlignment="1"/>
    <xf numFmtId="1" fontId="16" fillId="0" borderId="2" xfId="0" applyNumberFormat="1" applyFont="1" applyFill="1" applyBorder="1" applyAlignment="1">
      <alignment wrapText="1"/>
    </xf>
    <xf numFmtId="0" fontId="0" fillId="0" borderId="0" xfId="0" applyFont="1" applyFill="1"/>
    <xf numFmtId="0" fontId="37" fillId="0" borderId="0" xfId="0" applyFont="1"/>
    <xf numFmtId="0" fontId="38" fillId="0" borderId="0" xfId="0" applyFont="1" applyFill="1"/>
    <xf numFmtId="0" fontId="40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wrapText="1"/>
    </xf>
    <xf numFmtId="1" fontId="39" fillId="0" borderId="0" xfId="0" applyNumberFormat="1" applyFont="1" applyFill="1" applyBorder="1" applyAlignment="1">
      <alignment vertical="top" wrapText="1"/>
    </xf>
    <xf numFmtId="0" fontId="42" fillId="0" borderId="0" xfId="0" applyFont="1"/>
    <xf numFmtId="0" fontId="43" fillId="0" borderId="0" xfId="0" applyFont="1" applyAlignment="1"/>
    <xf numFmtId="0" fontId="43" fillId="0" borderId="0" xfId="0" applyFont="1" applyAlignment="1">
      <alignment horizontal="right"/>
    </xf>
    <xf numFmtId="0" fontId="43" fillId="0" borderId="0" xfId="0" applyFont="1" applyFill="1" applyAlignment="1">
      <alignment horizontal="right"/>
    </xf>
    <xf numFmtId="0" fontId="43" fillId="0" borderId="0" xfId="0" applyFont="1" applyFill="1"/>
    <xf numFmtId="0" fontId="44" fillId="0" borderId="0" xfId="0" applyFont="1" applyFill="1" applyAlignment="1">
      <alignment horizontal="right"/>
    </xf>
    <xf numFmtId="0" fontId="45" fillId="0" borderId="0" xfId="0" applyFont="1" applyBorder="1" applyAlignment="1">
      <alignment horizontal="center"/>
    </xf>
    <xf numFmtId="0" fontId="45" fillId="0" borderId="0" xfId="0" applyFont="1" applyBorder="1" applyAlignment="1"/>
    <xf numFmtId="0" fontId="45" fillId="0" borderId="0" xfId="0" applyFont="1" applyBorder="1" applyAlignment="1">
      <alignment horizontal="left"/>
    </xf>
    <xf numFmtId="0" fontId="1" fillId="0" borderId="2" xfId="0" applyFont="1" applyFill="1" applyBorder="1" applyAlignment="1">
      <alignment horizontal="right" vertical="top" wrapText="1"/>
    </xf>
    <xf numFmtId="1" fontId="4" fillId="0" borderId="2" xfId="0" applyNumberFormat="1" applyFont="1" applyFill="1" applyBorder="1" applyAlignment="1">
      <alignment vertical="top"/>
    </xf>
    <xf numFmtId="0" fontId="0" fillId="0" borderId="0" xfId="0" applyFill="1" applyAlignment="1"/>
    <xf numFmtId="0" fontId="0" fillId="0" borderId="0" xfId="0" applyFill="1" applyBorder="1" applyAlignment="1"/>
    <xf numFmtId="1" fontId="34" fillId="0" borderId="2" xfId="0" applyNumberFormat="1" applyFont="1" applyFill="1" applyBorder="1" applyAlignment="1">
      <alignment vertical="top"/>
    </xf>
    <xf numFmtId="1" fontId="35" fillId="0" borderId="2" xfId="0" applyNumberFormat="1" applyFont="1" applyFill="1" applyBorder="1" applyAlignment="1">
      <alignment vertical="top"/>
    </xf>
    <xf numFmtId="1" fontId="12" fillId="0" borderId="2" xfId="0" applyNumberFormat="1" applyFont="1" applyFill="1" applyBorder="1" applyAlignment="1">
      <alignment vertical="top"/>
    </xf>
    <xf numFmtId="0" fontId="2" fillId="0" borderId="2" xfId="0" applyFont="1" applyFill="1" applyBorder="1" applyAlignment="1">
      <alignment horizontal="left" vertical="top" wrapText="1"/>
    </xf>
    <xf numFmtId="1" fontId="32" fillId="0" borderId="2" xfId="0" applyNumberFormat="1" applyFont="1" applyFill="1" applyBorder="1" applyAlignment="1">
      <alignment vertical="top"/>
    </xf>
    <xf numFmtId="0" fontId="1" fillId="0" borderId="2" xfId="0" applyFont="1" applyFill="1" applyBorder="1" applyAlignment="1">
      <alignment horizontal="right" vertical="top"/>
    </xf>
    <xf numFmtId="0" fontId="2" fillId="0" borderId="2" xfId="0" applyFont="1" applyFill="1" applyBorder="1" applyAlignment="1">
      <alignment horizontal="left" vertical="top"/>
    </xf>
    <xf numFmtId="1" fontId="6" fillId="0" borderId="2" xfId="0" quotePrefix="1" applyNumberFormat="1" applyFont="1" applyFill="1" applyBorder="1" applyAlignment="1">
      <alignment vertical="top"/>
    </xf>
    <xf numFmtId="0" fontId="27" fillId="0" borderId="2" xfId="0" applyFont="1" applyBorder="1" applyAlignment="1">
      <alignment wrapText="1"/>
    </xf>
    <xf numFmtId="1" fontId="7" fillId="0" borderId="2" xfId="0" applyNumberFormat="1" applyFont="1" applyFill="1" applyBorder="1" applyAlignment="1">
      <alignment vertical="top" wrapText="1"/>
    </xf>
    <xf numFmtId="1" fontId="12" fillId="0" borderId="2" xfId="0" applyNumberFormat="1" applyFont="1" applyFill="1" applyBorder="1" applyAlignment="1">
      <alignment vertical="top" wrapText="1"/>
    </xf>
    <xf numFmtId="0" fontId="47" fillId="0" borderId="0" xfId="0" applyFont="1" applyFill="1"/>
    <xf numFmtId="0" fontId="47" fillId="0" borderId="0" xfId="0" applyFont="1"/>
    <xf numFmtId="0" fontId="48" fillId="0" borderId="0" xfId="0" applyFont="1" applyAlignment="1">
      <alignment horizontal="right"/>
    </xf>
    <xf numFmtId="0" fontId="47" fillId="0" borderId="0" xfId="0" applyFont="1" applyFill="1" applyAlignment="1">
      <alignment horizontal="right"/>
    </xf>
    <xf numFmtId="0" fontId="48" fillId="0" borderId="0" xfId="0" applyFont="1" applyAlignment="1"/>
    <xf numFmtId="0" fontId="48" fillId="0" borderId="0" xfId="0" applyFont="1" applyFill="1" applyAlignment="1">
      <alignment horizontal="right"/>
    </xf>
    <xf numFmtId="0" fontId="48" fillId="0" borderId="0" xfId="0" applyFont="1" applyFill="1"/>
    <xf numFmtId="0" fontId="48" fillId="0" borderId="0" xfId="0" applyFont="1" applyFill="1" applyAlignment="1"/>
    <xf numFmtId="0" fontId="14" fillId="0" borderId="0" xfId="0" applyFont="1" applyFill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46" fillId="0" borderId="0" xfId="0" applyFont="1" applyFill="1" applyAlignment="1">
      <alignment horizontal="center"/>
    </xf>
    <xf numFmtId="0" fontId="16" fillId="0" borderId="2" xfId="0" applyFont="1" applyFill="1" applyBorder="1" applyAlignment="1">
      <alignment horizontal="center" wrapText="1"/>
    </xf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 wrapText="1"/>
    </xf>
  </cellXfs>
  <cellStyles count="3">
    <cellStyle name="Atdalītāji" xfId="1" builtinId="3"/>
    <cellStyle name="Hipersaite" xfId="2" builtinId="8"/>
    <cellStyle name="Parastai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dizains">
  <a:themeElements>
    <a:clrScheme name="Iestā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Iestād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Iestād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6"/>
  <sheetViews>
    <sheetView topLeftCell="A207" zoomScale="90" zoomScaleNormal="90" workbookViewId="0">
      <selection activeCell="B236" sqref="B236"/>
    </sheetView>
  </sheetViews>
  <sheetFormatPr defaultRowHeight="15"/>
  <cols>
    <col min="1" max="1" width="15.42578125" customWidth="1"/>
    <col min="2" max="2" width="32.140625" customWidth="1"/>
    <col min="3" max="3" width="17.42578125" customWidth="1"/>
    <col min="4" max="4" width="17.42578125" style="7" customWidth="1"/>
    <col min="5" max="5" width="15.7109375" customWidth="1"/>
    <col min="6" max="6" width="15.7109375" style="7" customWidth="1"/>
    <col min="7" max="7" width="15.28515625" customWidth="1"/>
    <col min="8" max="8" width="17.42578125" style="7" customWidth="1"/>
    <col min="9" max="10" width="16.85546875" style="7" customWidth="1"/>
    <col min="11" max="11" width="15.42578125" customWidth="1"/>
    <col min="12" max="12" width="12.7109375" customWidth="1"/>
    <col min="13" max="13" width="13.85546875" customWidth="1"/>
    <col min="14" max="14" width="13.42578125" customWidth="1"/>
  </cols>
  <sheetData>
    <row r="1" spans="1:15" s="7" customFormat="1" ht="21">
      <c r="I1" s="121"/>
      <c r="J1" s="127"/>
      <c r="K1" s="127"/>
      <c r="L1" s="128"/>
      <c r="M1" s="129" t="s">
        <v>250</v>
      </c>
    </row>
    <row r="2" spans="1:15" s="7" customFormat="1" ht="21">
      <c r="I2" s="121"/>
      <c r="J2" s="127"/>
      <c r="K2" s="127"/>
      <c r="L2" s="127"/>
      <c r="M2" s="129" t="s">
        <v>249</v>
      </c>
    </row>
    <row r="3" spans="1:15" s="7" customFormat="1" ht="21">
      <c r="I3" s="121"/>
      <c r="J3" s="127"/>
      <c r="K3" s="129"/>
      <c r="L3" s="129"/>
      <c r="M3" s="129" t="s">
        <v>318</v>
      </c>
    </row>
    <row r="4" spans="1:15" s="7" customFormat="1" ht="21">
      <c r="I4" s="121"/>
      <c r="J4" s="127"/>
      <c r="K4" s="128"/>
      <c r="L4" s="128"/>
      <c r="M4" s="129" t="s">
        <v>315</v>
      </c>
    </row>
    <row r="5" spans="1:15" s="7" customFormat="1" ht="21">
      <c r="I5" s="121"/>
      <c r="J5" s="127"/>
      <c r="K5" s="128"/>
      <c r="L5" s="128"/>
      <c r="M5" s="130" t="s">
        <v>316</v>
      </c>
    </row>
    <row r="6" spans="1:15" s="7" customFormat="1" ht="21">
      <c r="I6" s="121"/>
      <c r="J6" s="127"/>
      <c r="K6" s="128"/>
      <c r="L6" s="128"/>
      <c r="M6" s="130"/>
    </row>
    <row r="7" spans="1:15" s="7" customFormat="1" ht="20.25">
      <c r="A7" s="20"/>
      <c r="B7" s="20"/>
      <c r="C7" s="111"/>
      <c r="D7" s="111"/>
      <c r="E7" s="111"/>
      <c r="F7" s="111"/>
      <c r="I7" s="122"/>
      <c r="J7" s="131"/>
      <c r="K7" s="132"/>
      <c r="L7" s="132"/>
      <c r="M7" s="130" t="s">
        <v>250</v>
      </c>
      <c r="N7" s="111"/>
      <c r="O7" s="111"/>
    </row>
    <row r="8" spans="1:15" s="7" customFormat="1" ht="15.75" customHeight="1">
      <c r="A8" s="20"/>
      <c r="B8" s="20"/>
      <c r="C8" s="110"/>
      <c r="D8" s="110"/>
      <c r="E8" s="110"/>
      <c r="F8" s="110"/>
      <c r="I8" s="122"/>
      <c r="J8" s="131"/>
      <c r="K8" s="130"/>
      <c r="L8" s="130"/>
      <c r="M8" s="130" t="s">
        <v>249</v>
      </c>
      <c r="N8" s="110"/>
      <c r="O8" s="110"/>
    </row>
    <row r="9" spans="1:15" s="7" customFormat="1" ht="15.75" customHeight="1">
      <c r="A9" s="20"/>
      <c r="B9" s="20"/>
      <c r="C9" s="110"/>
      <c r="D9" s="110"/>
      <c r="E9" s="110"/>
      <c r="F9" s="110"/>
      <c r="I9" s="122"/>
      <c r="J9" s="131"/>
      <c r="K9" s="130"/>
      <c r="L9" s="130"/>
      <c r="M9" s="130" t="s">
        <v>314</v>
      </c>
      <c r="N9" s="110"/>
      <c r="O9" s="110"/>
    </row>
    <row r="10" spans="1:15" s="7" customFormat="1" ht="18" customHeight="1">
      <c r="A10" s="20"/>
      <c r="B10" s="20"/>
      <c r="C10" s="20"/>
      <c r="D10" s="20"/>
      <c r="E10" s="20"/>
      <c r="F10" s="20"/>
      <c r="I10" s="121"/>
      <c r="J10" s="130"/>
      <c r="K10" s="130"/>
      <c r="L10" s="130"/>
      <c r="M10" s="130" t="s">
        <v>316</v>
      </c>
      <c r="N10" s="40"/>
      <c r="O10" s="40"/>
    </row>
    <row r="11" spans="1:15" s="7" customFormat="1" ht="15.75" customHeight="1">
      <c r="A11" s="20"/>
      <c r="B11" s="20"/>
      <c r="C11" s="40"/>
      <c r="D11" s="40"/>
      <c r="E11" s="40"/>
      <c r="F11" s="40"/>
      <c r="G11" s="40"/>
      <c r="H11" s="40"/>
      <c r="I11" s="40"/>
      <c r="J11" s="40"/>
      <c r="K11" s="20"/>
    </row>
    <row r="12" spans="1:15" s="7" customFormat="1" ht="15.75" customHeight="1">
      <c r="A12" s="20"/>
      <c r="B12" s="159"/>
      <c r="C12" s="159"/>
      <c r="D12" s="159"/>
      <c r="E12" s="159"/>
      <c r="F12" s="159"/>
      <c r="G12" s="159"/>
      <c r="H12" s="159"/>
      <c r="I12" s="159"/>
      <c r="J12" s="101"/>
      <c r="K12" s="20"/>
    </row>
    <row r="13" spans="1:15" s="121" customFormat="1" ht="21">
      <c r="A13" s="164" t="s">
        <v>317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</row>
    <row r="14" spans="1:15" s="7" customFormat="1" ht="15.75">
      <c r="A14" s="20"/>
      <c r="B14" s="42"/>
      <c r="C14" s="78"/>
      <c r="D14" s="78"/>
      <c r="E14" s="78"/>
      <c r="F14" s="78"/>
      <c r="G14" s="78"/>
      <c r="H14" s="78"/>
      <c r="I14" s="78"/>
      <c r="J14" s="78"/>
      <c r="K14" s="79"/>
    </row>
    <row r="15" spans="1:15" s="7" customFormat="1" ht="15" customHeight="1">
      <c r="A15" s="165" t="s">
        <v>117</v>
      </c>
      <c r="B15" s="165" t="s">
        <v>118</v>
      </c>
      <c r="C15" s="163" t="s">
        <v>236</v>
      </c>
      <c r="D15" s="163"/>
      <c r="E15" s="163"/>
      <c r="F15" s="163"/>
      <c r="G15" s="163"/>
      <c r="H15" s="163"/>
      <c r="I15" s="163"/>
      <c r="J15" s="100"/>
      <c r="K15" s="162" t="s">
        <v>244</v>
      </c>
      <c r="L15" s="160" t="s">
        <v>303</v>
      </c>
      <c r="M15" s="160" t="s">
        <v>304</v>
      </c>
    </row>
    <row r="16" spans="1:15" ht="78.75">
      <c r="A16" s="165"/>
      <c r="B16" s="165"/>
      <c r="C16" s="47" t="s">
        <v>245</v>
      </c>
      <c r="D16" s="47" t="s">
        <v>299</v>
      </c>
      <c r="E16" s="47" t="s">
        <v>246</v>
      </c>
      <c r="F16" s="47" t="s">
        <v>300</v>
      </c>
      <c r="G16" s="47" t="s">
        <v>247</v>
      </c>
      <c r="H16" s="47" t="s">
        <v>301</v>
      </c>
      <c r="I16" s="47" t="s">
        <v>184</v>
      </c>
      <c r="J16" s="47" t="s">
        <v>302</v>
      </c>
      <c r="K16" s="162"/>
      <c r="L16" s="160"/>
      <c r="M16" s="160"/>
    </row>
    <row r="17" spans="1:15" ht="29.25" customHeight="1">
      <c r="A17" s="48"/>
      <c r="B17" s="86"/>
      <c r="C17" s="49"/>
      <c r="D17" s="50">
        <f>D18+D36+D40+D50+D78+D86+D142+D191</f>
        <v>134063</v>
      </c>
      <c r="E17" s="49"/>
      <c r="F17" s="50">
        <f>F18+F36+F40+F50+F78+F86+F142+F191</f>
        <v>5650</v>
      </c>
      <c r="G17" s="49" t="s">
        <v>269</v>
      </c>
      <c r="H17" s="50">
        <f t="shared" ref="H17:M17" si="0">H18+H36+H40+H50+H78+H86+H142+H191</f>
        <v>367381</v>
      </c>
      <c r="I17" s="50">
        <f t="shared" si="0"/>
        <v>3722688</v>
      </c>
      <c r="J17" s="50">
        <f t="shared" si="0"/>
        <v>915283</v>
      </c>
      <c r="K17" s="68">
        <f t="shared" si="0"/>
        <v>18612966</v>
      </c>
      <c r="L17" s="116">
        <f t="shared" si="0"/>
        <v>1422377</v>
      </c>
      <c r="M17" s="68">
        <f t="shared" si="0"/>
        <v>20035342.850000001</v>
      </c>
      <c r="N17" s="12"/>
    </row>
    <row r="18" spans="1:15" ht="15.75">
      <c r="A18" s="51" t="s">
        <v>119</v>
      </c>
      <c r="B18" s="52" t="s">
        <v>120</v>
      </c>
      <c r="C18" s="53">
        <f t="shared" ref="C18:J18" si="1">SUM(C19:C35)</f>
        <v>1601766</v>
      </c>
      <c r="D18" s="53">
        <f>SUM(D19:D35)</f>
        <v>-9209</v>
      </c>
      <c r="E18" s="53">
        <f t="shared" si="1"/>
        <v>27681</v>
      </c>
      <c r="F18" s="53">
        <f t="shared" si="1"/>
        <v>0</v>
      </c>
      <c r="G18" s="53">
        <f t="shared" si="1"/>
        <v>9660</v>
      </c>
      <c r="H18" s="53">
        <f>SUM(H19:H35)</f>
        <v>29755</v>
      </c>
      <c r="I18" s="53">
        <f t="shared" si="1"/>
        <v>0</v>
      </c>
      <c r="J18" s="53">
        <f t="shared" si="1"/>
        <v>0</v>
      </c>
      <c r="K18" s="68">
        <f>SUM(K19:K35)</f>
        <v>1639107</v>
      </c>
      <c r="L18" s="117">
        <f>D18+F18+H18+J18</f>
        <v>20546</v>
      </c>
      <c r="M18" s="68">
        <f>SUM(M19:M35)</f>
        <v>1659652.85</v>
      </c>
      <c r="N18" s="12"/>
    </row>
    <row r="19" spans="1:15" ht="15.75">
      <c r="A19" s="54" t="s">
        <v>121</v>
      </c>
      <c r="B19" s="55" t="s">
        <v>4</v>
      </c>
      <c r="C19" s="56">
        <f>K19-E19-I19</f>
        <v>943820</v>
      </c>
      <c r="D19" s="56"/>
      <c r="E19" s="57">
        <v>0</v>
      </c>
      <c r="F19" s="57"/>
      <c r="G19" s="57"/>
      <c r="H19" s="57"/>
      <c r="I19" s="57">
        <v>0</v>
      </c>
      <c r="J19" s="57"/>
      <c r="K19" s="68">
        <f>'3.pielikums'!Q15</f>
        <v>943820</v>
      </c>
      <c r="L19" s="117">
        <f t="shared" ref="L19:L85" si="2">D19+F19+H19+J19</f>
        <v>0</v>
      </c>
      <c r="M19" s="105">
        <f>'3.pielikums'!Q17</f>
        <v>943820</v>
      </c>
      <c r="N19" s="12"/>
    </row>
    <row r="20" spans="1:15" s="7" customFormat="1" ht="15.75">
      <c r="A20" s="54" t="s">
        <v>121</v>
      </c>
      <c r="B20" s="55" t="s">
        <v>7</v>
      </c>
      <c r="C20" s="57">
        <f>K20</f>
        <v>69260</v>
      </c>
      <c r="D20" s="57"/>
      <c r="E20" s="57"/>
      <c r="F20" s="57"/>
      <c r="G20" s="57"/>
      <c r="H20" s="57"/>
      <c r="I20" s="57"/>
      <c r="J20" s="57"/>
      <c r="K20" s="68">
        <f>'3.pielikums'!Q18</f>
        <v>69260</v>
      </c>
      <c r="L20" s="117">
        <f t="shared" si="2"/>
        <v>0</v>
      </c>
      <c r="M20" s="68">
        <f>'3.pielikums'!Q20</f>
        <v>69260</v>
      </c>
      <c r="N20" s="12"/>
      <c r="O20" s="12"/>
    </row>
    <row r="21" spans="1:15" ht="15.75">
      <c r="A21" s="54" t="s">
        <v>121</v>
      </c>
      <c r="B21" s="55" t="s">
        <v>8</v>
      </c>
      <c r="C21" s="57">
        <f t="shared" ref="C21:C30" si="3">K21-E21</f>
        <v>32999</v>
      </c>
      <c r="D21" s="57"/>
      <c r="E21" s="57">
        <v>1600</v>
      </c>
      <c r="F21" s="57"/>
      <c r="G21" s="57"/>
      <c r="H21" s="57"/>
      <c r="I21" s="57"/>
      <c r="J21" s="57"/>
      <c r="K21" s="68">
        <f>'3.pielikums'!Q21</f>
        <v>34599</v>
      </c>
      <c r="L21" s="117">
        <f t="shared" si="2"/>
        <v>0</v>
      </c>
      <c r="M21" s="105">
        <f>'3.pielikums'!Q23</f>
        <v>34599</v>
      </c>
      <c r="N21" s="12"/>
    </row>
    <row r="22" spans="1:15" ht="15.75">
      <c r="A22" s="54" t="s">
        <v>121</v>
      </c>
      <c r="B22" s="55" t="s">
        <v>9</v>
      </c>
      <c r="C22" s="57">
        <f t="shared" si="3"/>
        <v>43028</v>
      </c>
      <c r="D22" s="57"/>
      <c r="E22" s="57">
        <v>3533</v>
      </c>
      <c r="F22" s="57"/>
      <c r="G22" s="57"/>
      <c r="H22" s="57"/>
      <c r="I22" s="57"/>
      <c r="J22" s="57"/>
      <c r="K22" s="68">
        <f>'3.pielikums'!Q24</f>
        <v>46561</v>
      </c>
      <c r="L22" s="117">
        <f t="shared" si="2"/>
        <v>0</v>
      </c>
      <c r="M22" s="105">
        <f>'3.pielikums'!Q26</f>
        <v>46561</v>
      </c>
      <c r="N22" s="12"/>
    </row>
    <row r="23" spans="1:15" ht="15.75">
      <c r="A23" s="54" t="s">
        <v>121</v>
      </c>
      <c r="B23" s="55" t="s">
        <v>10</v>
      </c>
      <c r="C23" s="57">
        <f t="shared" si="3"/>
        <v>55390</v>
      </c>
      <c r="D23" s="57"/>
      <c r="E23" s="57">
        <v>1225</v>
      </c>
      <c r="F23" s="57"/>
      <c r="G23" s="57"/>
      <c r="H23" s="57"/>
      <c r="I23" s="57"/>
      <c r="J23" s="57"/>
      <c r="K23" s="68">
        <f>'3.pielikums'!Q27</f>
        <v>56615</v>
      </c>
      <c r="L23" s="117">
        <f t="shared" si="2"/>
        <v>0</v>
      </c>
      <c r="M23" s="105">
        <f>'3.pielikums'!Q29</f>
        <v>56615</v>
      </c>
      <c r="N23" s="12"/>
    </row>
    <row r="24" spans="1:15" ht="15.75">
      <c r="A24" s="54" t="s">
        <v>121</v>
      </c>
      <c r="B24" s="55" t="s">
        <v>11</v>
      </c>
      <c r="C24" s="57">
        <f t="shared" si="3"/>
        <v>38396</v>
      </c>
      <c r="D24" s="57"/>
      <c r="E24" s="57">
        <v>700</v>
      </c>
      <c r="F24" s="57"/>
      <c r="G24" s="57"/>
      <c r="H24" s="57"/>
      <c r="I24" s="57"/>
      <c r="J24" s="57"/>
      <c r="K24" s="68">
        <f>'3.pielikums'!Q30</f>
        <v>39096</v>
      </c>
      <c r="L24" s="117">
        <f t="shared" si="2"/>
        <v>0</v>
      </c>
      <c r="M24" s="105">
        <f>'3.pielikums'!Q32</f>
        <v>39096</v>
      </c>
      <c r="N24" s="12"/>
    </row>
    <row r="25" spans="1:15" ht="15.75">
      <c r="A25" s="54" t="s">
        <v>121</v>
      </c>
      <c r="B25" s="55" t="s">
        <v>12</v>
      </c>
      <c r="C25" s="57">
        <f t="shared" si="3"/>
        <v>46981</v>
      </c>
      <c r="D25" s="57"/>
      <c r="E25" s="57">
        <v>825</v>
      </c>
      <c r="F25" s="57"/>
      <c r="G25" s="57"/>
      <c r="H25" s="57"/>
      <c r="I25" s="57"/>
      <c r="J25" s="57"/>
      <c r="K25" s="68">
        <f>'3.pielikums'!Q33</f>
        <v>47806</v>
      </c>
      <c r="L25" s="117">
        <f t="shared" si="2"/>
        <v>0</v>
      </c>
      <c r="M25" s="105">
        <f>'3.pielikums'!Q35</f>
        <v>47806</v>
      </c>
      <c r="N25" s="12"/>
    </row>
    <row r="26" spans="1:15" ht="15.75">
      <c r="A26" s="54" t="s">
        <v>121</v>
      </c>
      <c r="B26" s="55" t="s">
        <v>13</v>
      </c>
      <c r="C26" s="57">
        <f t="shared" si="3"/>
        <v>63140</v>
      </c>
      <c r="D26" s="57">
        <v>119</v>
      </c>
      <c r="E26" s="57">
        <v>1120</v>
      </c>
      <c r="F26" s="57"/>
      <c r="G26" s="57"/>
      <c r="H26" s="57"/>
      <c r="I26" s="57"/>
      <c r="J26" s="57"/>
      <c r="K26" s="68">
        <f>'3.pielikums'!Q36</f>
        <v>64260</v>
      </c>
      <c r="L26" s="117">
        <f t="shared" si="2"/>
        <v>119</v>
      </c>
      <c r="M26" s="105">
        <f>'3.pielikums'!Q38</f>
        <v>64379</v>
      </c>
      <c r="N26" s="12"/>
    </row>
    <row r="27" spans="1:15" ht="15.75">
      <c r="A27" s="54" t="s">
        <v>121</v>
      </c>
      <c r="B27" s="55" t="s">
        <v>14</v>
      </c>
      <c r="C27" s="57">
        <f t="shared" si="3"/>
        <v>48972</v>
      </c>
      <c r="D27" s="57"/>
      <c r="E27" s="57">
        <v>1680</v>
      </c>
      <c r="F27" s="57"/>
      <c r="G27" s="57"/>
      <c r="H27" s="57"/>
      <c r="I27" s="57"/>
      <c r="J27" s="57"/>
      <c r="K27" s="68">
        <f>'3.pielikums'!Q39</f>
        <v>50652</v>
      </c>
      <c r="L27" s="117">
        <f t="shared" si="2"/>
        <v>0</v>
      </c>
      <c r="M27" s="105">
        <f>'3.pielikums'!Q41</f>
        <v>50652</v>
      </c>
      <c r="N27" s="12"/>
    </row>
    <row r="28" spans="1:15" ht="15.75">
      <c r="A28" s="54" t="s">
        <v>121</v>
      </c>
      <c r="B28" s="55" t="s">
        <v>15</v>
      </c>
      <c r="C28" s="57">
        <f t="shared" si="3"/>
        <v>55503</v>
      </c>
      <c r="D28" s="57">
        <v>3135</v>
      </c>
      <c r="E28" s="57">
        <v>5700</v>
      </c>
      <c r="F28" s="57"/>
      <c r="G28" s="57"/>
      <c r="H28" s="57"/>
      <c r="I28" s="57"/>
      <c r="J28" s="57"/>
      <c r="K28" s="68">
        <f>'3.pielikums'!Q42</f>
        <v>61203</v>
      </c>
      <c r="L28" s="117">
        <f t="shared" si="2"/>
        <v>3135</v>
      </c>
      <c r="M28" s="105">
        <f>'3.pielikums'!Q44</f>
        <v>64338</v>
      </c>
      <c r="N28" s="12"/>
    </row>
    <row r="29" spans="1:15" ht="15.75">
      <c r="A29" s="54" t="s">
        <v>121</v>
      </c>
      <c r="B29" s="55" t="s">
        <v>16</v>
      </c>
      <c r="C29" s="57">
        <f t="shared" si="3"/>
        <v>46229</v>
      </c>
      <c r="D29" s="57">
        <v>809</v>
      </c>
      <c r="E29" s="57">
        <v>2200</v>
      </c>
      <c r="F29" s="57"/>
      <c r="G29" s="57"/>
      <c r="H29" s="57"/>
      <c r="I29" s="57"/>
      <c r="J29" s="57"/>
      <c r="K29" s="68">
        <f>'3.pielikums'!Q45</f>
        <v>48429</v>
      </c>
      <c r="L29" s="117">
        <f t="shared" si="2"/>
        <v>809</v>
      </c>
      <c r="M29" s="105">
        <f>'3.pielikums'!Q47</f>
        <v>49238</v>
      </c>
      <c r="N29" s="12"/>
    </row>
    <row r="30" spans="1:15" ht="15.75">
      <c r="A30" s="54" t="s">
        <v>121</v>
      </c>
      <c r="B30" s="55" t="s">
        <v>17</v>
      </c>
      <c r="C30" s="57">
        <f t="shared" si="3"/>
        <v>56960</v>
      </c>
      <c r="D30" s="57">
        <v>3596</v>
      </c>
      <c r="E30" s="57">
        <v>2145</v>
      </c>
      <c r="F30" s="57"/>
      <c r="G30" s="57"/>
      <c r="H30" s="57"/>
      <c r="I30" s="57"/>
      <c r="J30" s="57"/>
      <c r="K30" s="69">
        <f>'3.pielikums'!Q48</f>
        <v>59105</v>
      </c>
      <c r="L30" s="117">
        <f t="shared" si="2"/>
        <v>3596</v>
      </c>
      <c r="M30" s="105">
        <f>'3.pielikums'!Q50</f>
        <v>62701</v>
      </c>
      <c r="N30" s="12"/>
    </row>
    <row r="31" spans="1:15" s="7" customFormat="1" ht="49.5" customHeight="1">
      <c r="A31" s="54"/>
      <c r="B31" s="58" t="s">
        <v>264</v>
      </c>
      <c r="C31" s="56">
        <f>K31-G31-E31</f>
        <v>25637</v>
      </c>
      <c r="D31" s="56"/>
      <c r="E31" s="57">
        <v>6953</v>
      </c>
      <c r="F31" s="57"/>
      <c r="G31" s="57">
        <v>9660</v>
      </c>
      <c r="H31" s="57"/>
      <c r="I31" s="57"/>
      <c r="J31" s="57"/>
      <c r="K31" s="69">
        <f>'3.pielikums'!Q51</f>
        <v>42250</v>
      </c>
      <c r="L31" s="117">
        <f t="shared" si="2"/>
        <v>0</v>
      </c>
      <c r="M31" s="105">
        <f>'3.pielikums'!Q53</f>
        <v>42250</v>
      </c>
      <c r="N31" s="12"/>
    </row>
    <row r="32" spans="1:15" s="7" customFormat="1" ht="21" customHeight="1">
      <c r="A32" s="54" t="s">
        <v>307</v>
      </c>
      <c r="B32" s="58" t="s">
        <v>308</v>
      </c>
      <c r="C32" s="56"/>
      <c r="D32" s="56"/>
      <c r="E32" s="57"/>
      <c r="F32" s="57"/>
      <c r="G32" s="57"/>
      <c r="H32" s="57">
        <v>29755</v>
      </c>
      <c r="I32" s="57"/>
      <c r="J32" s="57"/>
      <c r="K32" s="69">
        <f>'3.pielikums'!Q504</f>
        <v>0</v>
      </c>
      <c r="L32" s="117">
        <f t="shared" si="2"/>
        <v>29755</v>
      </c>
      <c r="M32" s="105">
        <f>'3.pielikums'!Q506</f>
        <v>29754.85</v>
      </c>
      <c r="N32" s="12"/>
    </row>
    <row r="33" spans="1:14" ht="47.25">
      <c r="A33" s="54" t="s">
        <v>122</v>
      </c>
      <c r="B33" s="58" t="s">
        <v>248</v>
      </c>
      <c r="C33" s="57">
        <v>16840</v>
      </c>
      <c r="D33" s="57"/>
      <c r="E33" s="57"/>
      <c r="F33" s="57"/>
      <c r="G33" s="57"/>
      <c r="H33" s="57"/>
      <c r="I33" s="57"/>
      <c r="J33" s="57"/>
      <c r="K33" s="68">
        <f>'3.pielikums'!Q60</f>
        <v>16840</v>
      </c>
      <c r="L33" s="117">
        <f t="shared" si="2"/>
        <v>0</v>
      </c>
      <c r="M33" s="105">
        <f>'3.pielikums'!Q62</f>
        <v>16840</v>
      </c>
      <c r="N33" s="12"/>
    </row>
    <row r="34" spans="1:14" ht="30.75" customHeight="1">
      <c r="A34" s="54" t="s">
        <v>123</v>
      </c>
      <c r="B34" s="58" t="s">
        <v>18</v>
      </c>
      <c r="C34" s="57">
        <f>K34</f>
        <v>30000</v>
      </c>
      <c r="D34" s="57">
        <v>-16868</v>
      </c>
      <c r="E34" s="57"/>
      <c r="F34" s="57"/>
      <c r="G34" s="57"/>
      <c r="H34" s="57"/>
      <c r="I34" s="57"/>
      <c r="J34" s="57"/>
      <c r="K34" s="68">
        <f>'3.pielikums'!Q54</f>
        <v>30000</v>
      </c>
      <c r="L34" s="117">
        <f t="shared" si="2"/>
        <v>-16868</v>
      </c>
      <c r="M34" s="105">
        <f>'3.pielikums'!Q56</f>
        <v>13132</v>
      </c>
      <c r="N34" s="12"/>
    </row>
    <row r="35" spans="1:14" ht="15.75">
      <c r="A35" s="54"/>
      <c r="B35" s="55" t="s">
        <v>19</v>
      </c>
      <c r="C35" s="57">
        <v>28611</v>
      </c>
      <c r="D35" s="57"/>
      <c r="E35" s="57"/>
      <c r="F35" s="57"/>
      <c r="G35" s="57"/>
      <c r="H35" s="57"/>
      <c r="I35" s="57"/>
      <c r="J35" s="57"/>
      <c r="K35" s="68">
        <f>'3.pielikums'!Q57</f>
        <v>28611</v>
      </c>
      <c r="L35" s="117">
        <f t="shared" si="2"/>
        <v>0</v>
      </c>
      <c r="M35" s="105">
        <f>'3.pielikums'!Q59</f>
        <v>28611</v>
      </c>
      <c r="N35" s="12"/>
    </row>
    <row r="36" spans="1:14" ht="15.75">
      <c r="A36" s="51" t="s">
        <v>124</v>
      </c>
      <c r="B36" s="59" t="s">
        <v>125</v>
      </c>
      <c r="C36" s="53">
        <f t="shared" ref="C36:K36" si="4">SUM(C37:C39)</f>
        <v>196929</v>
      </c>
      <c r="D36" s="53">
        <f t="shared" si="4"/>
        <v>18995</v>
      </c>
      <c r="E36" s="53">
        <f t="shared" si="4"/>
        <v>13031</v>
      </c>
      <c r="F36" s="53">
        <f t="shared" si="4"/>
        <v>0</v>
      </c>
      <c r="G36" s="53">
        <f t="shared" si="4"/>
        <v>10905</v>
      </c>
      <c r="H36" s="53">
        <f t="shared" si="4"/>
        <v>0</v>
      </c>
      <c r="I36" s="53">
        <f t="shared" si="4"/>
        <v>0</v>
      </c>
      <c r="J36" s="53">
        <f t="shared" si="4"/>
        <v>0</v>
      </c>
      <c r="K36" s="51">
        <f t="shared" si="4"/>
        <v>220865</v>
      </c>
      <c r="L36" s="117">
        <f t="shared" si="2"/>
        <v>18995</v>
      </c>
      <c r="M36" s="100">
        <f>SUM(M37:M39)</f>
        <v>239860</v>
      </c>
      <c r="N36" s="12"/>
    </row>
    <row r="37" spans="1:14" ht="15.75">
      <c r="A37" s="54" t="s">
        <v>126</v>
      </c>
      <c r="B37" s="55" t="s">
        <v>22</v>
      </c>
      <c r="C37" s="57">
        <f>K37-E37</f>
        <v>96787</v>
      </c>
      <c r="D37" s="57">
        <v>1016</v>
      </c>
      <c r="E37" s="57">
        <v>6765</v>
      </c>
      <c r="F37" s="57"/>
      <c r="G37" s="57"/>
      <c r="H37" s="57"/>
      <c r="I37" s="57"/>
      <c r="J37" s="57"/>
      <c r="K37" s="68">
        <f>'3.pielikums'!Q66</f>
        <v>103552</v>
      </c>
      <c r="L37" s="117">
        <f t="shared" si="2"/>
        <v>1016</v>
      </c>
      <c r="M37" s="105">
        <f>'3.pielikums'!Q68</f>
        <v>104568</v>
      </c>
      <c r="N37" s="12"/>
    </row>
    <row r="38" spans="1:14" ht="15.75">
      <c r="A38" s="54"/>
      <c r="B38" s="55" t="s">
        <v>21</v>
      </c>
      <c r="C38" s="57">
        <f>K38-E38</f>
        <v>71368</v>
      </c>
      <c r="D38" s="57">
        <v>17979</v>
      </c>
      <c r="E38" s="57">
        <v>2500</v>
      </c>
      <c r="F38" s="57"/>
      <c r="G38" s="57"/>
      <c r="H38" s="57"/>
      <c r="I38" s="57"/>
      <c r="J38" s="57"/>
      <c r="K38" s="68">
        <f>'3.pielikums'!Q63</f>
        <v>73868</v>
      </c>
      <c r="L38" s="117">
        <f t="shared" si="2"/>
        <v>17979</v>
      </c>
      <c r="M38" s="105">
        <f>'3.pielikums'!Q65</f>
        <v>91847</v>
      </c>
      <c r="N38" s="12"/>
    </row>
    <row r="39" spans="1:14" s="7" customFormat="1" ht="15.75">
      <c r="A39" s="54"/>
      <c r="B39" s="55" t="s">
        <v>230</v>
      </c>
      <c r="C39" s="56">
        <f>K39-E39-G39</f>
        <v>28774</v>
      </c>
      <c r="D39" s="56"/>
      <c r="E39" s="57">
        <v>3766</v>
      </c>
      <c r="F39" s="57"/>
      <c r="G39" s="57">
        <v>10905</v>
      </c>
      <c r="H39" s="57"/>
      <c r="I39" s="57"/>
      <c r="J39" s="57"/>
      <c r="K39" s="68">
        <f>'3.pielikums'!Q69</f>
        <v>43445</v>
      </c>
      <c r="L39" s="117">
        <f t="shared" si="2"/>
        <v>0</v>
      </c>
      <c r="M39" s="105">
        <f>'3.pielikums'!Q71</f>
        <v>43445</v>
      </c>
      <c r="N39" s="12"/>
    </row>
    <row r="40" spans="1:14" ht="15.75">
      <c r="A40" s="51" t="s">
        <v>127</v>
      </c>
      <c r="B40" s="52" t="s">
        <v>215</v>
      </c>
      <c r="C40" s="53">
        <f>SUM(C41:C49)</f>
        <v>221773</v>
      </c>
      <c r="D40" s="53">
        <f>SUM(D41:D49)</f>
        <v>2852</v>
      </c>
      <c r="E40" s="53">
        <f t="shared" ref="E40:J40" si="5">SUM(E41:E46)</f>
        <v>22372</v>
      </c>
      <c r="F40" s="53">
        <f t="shared" si="5"/>
        <v>0</v>
      </c>
      <c r="G40" s="53">
        <f t="shared" si="5"/>
        <v>127571</v>
      </c>
      <c r="H40" s="53">
        <f t="shared" si="5"/>
        <v>0</v>
      </c>
      <c r="I40" s="53">
        <f t="shared" si="5"/>
        <v>0</v>
      </c>
      <c r="J40" s="53">
        <f t="shared" si="5"/>
        <v>0</v>
      </c>
      <c r="K40" s="68">
        <f>SUM(K41:K49)</f>
        <v>371716</v>
      </c>
      <c r="L40" s="117">
        <f t="shared" si="2"/>
        <v>2852</v>
      </c>
      <c r="M40" s="68">
        <f>SUM(M41:M49)</f>
        <v>374568</v>
      </c>
      <c r="N40" s="12"/>
    </row>
    <row r="41" spans="1:14" s="7" customFormat="1" ht="15.75">
      <c r="A41" s="54" t="s">
        <v>189</v>
      </c>
      <c r="B41" s="58" t="s">
        <v>239</v>
      </c>
      <c r="C41" s="53">
        <v>2031</v>
      </c>
      <c r="D41" s="53"/>
      <c r="E41" s="53"/>
      <c r="F41" s="53"/>
      <c r="G41" s="53">
        <v>127571</v>
      </c>
      <c r="H41" s="53"/>
      <c r="I41" s="53"/>
      <c r="J41" s="53"/>
      <c r="K41" s="68">
        <f>'3.pielikums'!Q417</f>
        <v>129602</v>
      </c>
      <c r="L41" s="117">
        <f t="shared" si="2"/>
        <v>0</v>
      </c>
      <c r="M41" s="68">
        <f>'3.pielikums'!Q419</f>
        <v>129602</v>
      </c>
      <c r="N41" s="12"/>
    </row>
    <row r="42" spans="1:14" ht="49.5" customHeight="1">
      <c r="A42" s="62" t="s">
        <v>190</v>
      </c>
      <c r="B42" s="58" t="s">
        <v>231</v>
      </c>
      <c r="C42" s="57">
        <v>1707</v>
      </c>
      <c r="D42" s="57"/>
      <c r="E42" s="57"/>
      <c r="F42" s="57"/>
      <c r="G42" s="57"/>
      <c r="H42" s="57"/>
      <c r="I42" s="57"/>
      <c r="J42" s="57"/>
      <c r="K42" s="68">
        <f>'3.pielikums'!Q75</f>
        <v>1707</v>
      </c>
      <c r="L42" s="117">
        <f t="shared" si="2"/>
        <v>0</v>
      </c>
      <c r="M42" s="105">
        <f>'3.pielikums'!Q77</f>
        <v>1707</v>
      </c>
      <c r="N42" s="12"/>
    </row>
    <row r="43" spans="1:14" ht="15.75">
      <c r="A43" s="61" t="s">
        <v>191</v>
      </c>
      <c r="B43" s="55" t="s">
        <v>128</v>
      </c>
      <c r="C43" s="57">
        <f>K43-E43</f>
        <v>39913</v>
      </c>
      <c r="D43" s="57"/>
      <c r="E43" s="57">
        <v>4300</v>
      </c>
      <c r="F43" s="57"/>
      <c r="G43" s="57"/>
      <c r="H43" s="57"/>
      <c r="I43" s="57"/>
      <c r="J43" s="57"/>
      <c r="K43" s="68">
        <f>'3.pielikums'!Q72</f>
        <v>44213</v>
      </c>
      <c r="L43" s="117">
        <f t="shared" si="2"/>
        <v>0</v>
      </c>
      <c r="M43" s="105">
        <f>'3.pielikums'!Q74</f>
        <v>44213</v>
      </c>
      <c r="N43" s="12"/>
    </row>
    <row r="44" spans="1:14" ht="30">
      <c r="A44" s="54" t="s">
        <v>192</v>
      </c>
      <c r="B44" s="84" t="s">
        <v>275</v>
      </c>
      <c r="C44" s="57">
        <v>2849</v>
      </c>
      <c r="D44" s="57"/>
      <c r="E44" s="57"/>
      <c r="F44" s="57"/>
      <c r="G44" s="57"/>
      <c r="H44" s="57"/>
      <c r="I44" s="57"/>
      <c r="J44" s="57"/>
      <c r="K44" s="68">
        <f>'3.pielikums'!Q81</f>
        <v>2849</v>
      </c>
      <c r="L44" s="117">
        <f t="shared" si="2"/>
        <v>0</v>
      </c>
      <c r="M44" s="105">
        <f>'3.pielikums'!Q83</f>
        <v>2849</v>
      </c>
      <c r="N44" s="12"/>
    </row>
    <row r="45" spans="1:14" ht="31.5">
      <c r="A45" s="54" t="s">
        <v>193</v>
      </c>
      <c r="B45" s="58" t="s">
        <v>240</v>
      </c>
      <c r="C45" s="57">
        <f>K45-E45</f>
        <v>61313</v>
      </c>
      <c r="D45" s="57"/>
      <c r="E45" s="57">
        <v>18072</v>
      </c>
      <c r="F45" s="57"/>
      <c r="G45" s="57"/>
      <c r="H45" s="57"/>
      <c r="I45" s="57"/>
      <c r="J45" s="57"/>
      <c r="K45" s="68">
        <f>'3.pielikums'!Q84</f>
        <v>79385</v>
      </c>
      <c r="L45" s="117">
        <f t="shared" si="2"/>
        <v>0</v>
      </c>
      <c r="M45" s="105">
        <f>'3.pielikums'!Q86</f>
        <v>79385</v>
      </c>
      <c r="N45" s="12"/>
    </row>
    <row r="46" spans="1:14" ht="15.75">
      <c r="A46" s="54"/>
      <c r="B46" s="58" t="s">
        <v>24</v>
      </c>
      <c r="C46" s="57">
        <v>72660</v>
      </c>
      <c r="D46" s="57"/>
      <c r="E46" s="57"/>
      <c r="F46" s="57"/>
      <c r="G46" s="57"/>
      <c r="H46" s="57"/>
      <c r="I46" s="57"/>
      <c r="J46" s="57"/>
      <c r="K46" s="68">
        <f>'3.pielikums'!Q78</f>
        <v>72660</v>
      </c>
      <c r="L46" s="117">
        <f t="shared" si="2"/>
        <v>0</v>
      </c>
      <c r="M46" s="105">
        <f>'3.pielikums'!Q80</f>
        <v>72660</v>
      </c>
      <c r="N46" s="12"/>
    </row>
    <row r="47" spans="1:14" s="7" customFormat="1" ht="47.25">
      <c r="A47" s="54"/>
      <c r="B47" s="96" t="s">
        <v>297</v>
      </c>
      <c r="C47" s="57">
        <v>36300</v>
      </c>
      <c r="D47" s="57"/>
      <c r="E47" s="57"/>
      <c r="F47" s="57"/>
      <c r="G47" s="57"/>
      <c r="H47" s="57"/>
      <c r="I47" s="57"/>
      <c r="J47" s="57"/>
      <c r="K47" s="68">
        <f>'3.pielikums'!Q438</f>
        <v>36300</v>
      </c>
      <c r="L47" s="117">
        <f t="shared" si="2"/>
        <v>0</v>
      </c>
      <c r="M47" s="68">
        <f>'3.pielikums'!Q440</f>
        <v>36300</v>
      </c>
      <c r="N47" s="12"/>
    </row>
    <row r="48" spans="1:14" s="7" customFormat="1" ht="31.5">
      <c r="A48" s="54"/>
      <c r="B48" s="112" t="s">
        <v>309</v>
      </c>
      <c r="C48" s="57"/>
      <c r="D48" s="57">
        <v>2852</v>
      </c>
      <c r="E48" s="57"/>
      <c r="F48" s="57"/>
      <c r="G48" s="57"/>
      <c r="H48" s="57"/>
      <c r="I48" s="57"/>
      <c r="J48" s="57"/>
      <c r="K48" s="68">
        <f>'3.pielikums'!Q477</f>
        <v>0</v>
      </c>
      <c r="L48" s="117">
        <f t="shared" si="2"/>
        <v>2852</v>
      </c>
      <c r="M48" s="68">
        <f>'3.pielikums'!Q479</f>
        <v>2852</v>
      </c>
      <c r="N48" s="12"/>
    </row>
    <row r="49" spans="1:14" s="7" customFormat="1" ht="15.75">
      <c r="A49" s="54"/>
      <c r="B49" s="58" t="s">
        <v>278</v>
      </c>
      <c r="C49" s="57">
        <v>5000</v>
      </c>
      <c r="D49" s="57"/>
      <c r="E49" s="57"/>
      <c r="F49" s="57"/>
      <c r="G49" s="57"/>
      <c r="H49" s="57"/>
      <c r="I49" s="57"/>
      <c r="J49" s="57"/>
      <c r="K49" s="68">
        <f>'3.pielikums'!Q420</f>
        <v>5000</v>
      </c>
      <c r="L49" s="117">
        <f t="shared" si="2"/>
        <v>0</v>
      </c>
      <c r="M49" s="68">
        <f>'3.pielikums'!Q422</f>
        <v>5000</v>
      </c>
      <c r="N49" s="12"/>
    </row>
    <row r="50" spans="1:14" ht="31.5">
      <c r="A50" s="60" t="s">
        <v>129</v>
      </c>
      <c r="B50" s="59" t="s">
        <v>130</v>
      </c>
      <c r="C50" s="53">
        <f>C53+C60+C51</f>
        <v>907420</v>
      </c>
      <c r="D50" s="53">
        <f>D53+D60+D51</f>
        <v>62323</v>
      </c>
      <c r="E50" s="53">
        <f t="shared" ref="E50:J50" si="6">E53+E60+E51</f>
        <v>1354415</v>
      </c>
      <c r="F50" s="53">
        <f t="shared" si="6"/>
        <v>0</v>
      </c>
      <c r="G50" s="53">
        <f t="shared" si="6"/>
        <v>75451</v>
      </c>
      <c r="H50" s="53">
        <f t="shared" si="6"/>
        <v>296732</v>
      </c>
      <c r="I50" s="53">
        <f t="shared" si="6"/>
        <v>343720</v>
      </c>
      <c r="J50" s="53">
        <f t="shared" si="6"/>
        <v>808699</v>
      </c>
      <c r="K50" s="68">
        <f>K53+K60+K51</f>
        <v>2681006</v>
      </c>
      <c r="L50" s="117">
        <f t="shared" si="2"/>
        <v>1167754</v>
      </c>
      <c r="M50" s="68">
        <f>M53+M60+M51</f>
        <v>3848760</v>
      </c>
      <c r="N50" s="12"/>
    </row>
    <row r="51" spans="1:14" s="7" customFormat="1" ht="15.75">
      <c r="A51" s="60" t="s">
        <v>252</v>
      </c>
      <c r="B51" s="59" t="s">
        <v>253</v>
      </c>
      <c r="C51" s="53">
        <f t="shared" ref="C51:K51" si="7">C52</f>
        <v>6020</v>
      </c>
      <c r="D51" s="53">
        <f t="shared" si="7"/>
        <v>0</v>
      </c>
      <c r="E51" s="53">
        <f t="shared" si="7"/>
        <v>0</v>
      </c>
      <c r="F51" s="53">
        <f t="shared" si="7"/>
        <v>0</v>
      </c>
      <c r="G51" s="53">
        <f t="shared" si="7"/>
        <v>0</v>
      </c>
      <c r="H51" s="53">
        <f t="shared" si="7"/>
        <v>0</v>
      </c>
      <c r="I51" s="53">
        <f t="shared" si="7"/>
        <v>0</v>
      </c>
      <c r="J51" s="53">
        <f t="shared" si="7"/>
        <v>0</v>
      </c>
      <c r="K51" s="68">
        <f t="shared" si="7"/>
        <v>6020</v>
      </c>
      <c r="L51" s="117">
        <f t="shared" si="2"/>
        <v>0</v>
      </c>
      <c r="M51" s="105">
        <f>M52</f>
        <v>6020</v>
      </c>
      <c r="N51" s="12"/>
    </row>
    <row r="52" spans="1:14" s="7" customFormat="1" ht="31.5">
      <c r="A52" s="60"/>
      <c r="B52" s="87" t="s">
        <v>254</v>
      </c>
      <c r="C52" s="53">
        <v>6020</v>
      </c>
      <c r="D52" s="53"/>
      <c r="E52" s="53"/>
      <c r="F52" s="53"/>
      <c r="G52" s="53"/>
      <c r="H52" s="53"/>
      <c r="I52" s="53"/>
      <c r="J52" s="53"/>
      <c r="K52" s="68">
        <f>'3.pielikums'!Q444</f>
        <v>6020</v>
      </c>
      <c r="L52" s="117">
        <f t="shared" si="2"/>
        <v>0</v>
      </c>
      <c r="M52" s="68">
        <f>'3.pielikums'!Q446</f>
        <v>6020</v>
      </c>
      <c r="N52" s="12"/>
    </row>
    <row r="53" spans="1:14" ht="15.75">
      <c r="A53" s="51" t="s">
        <v>194</v>
      </c>
      <c r="B53" s="52" t="s">
        <v>131</v>
      </c>
      <c r="C53" s="53">
        <f t="shared" ref="C53:K53" si="8">SUM(C54:C59)</f>
        <v>90677</v>
      </c>
      <c r="D53" s="53">
        <f t="shared" si="8"/>
        <v>0</v>
      </c>
      <c r="E53" s="53">
        <f t="shared" si="8"/>
        <v>0</v>
      </c>
      <c r="F53" s="53">
        <f t="shared" si="8"/>
        <v>0</v>
      </c>
      <c r="G53" s="53">
        <f t="shared" si="8"/>
        <v>0</v>
      </c>
      <c r="H53" s="53">
        <f t="shared" si="8"/>
        <v>0</v>
      </c>
      <c r="I53" s="53">
        <f t="shared" si="8"/>
        <v>0</v>
      </c>
      <c r="J53" s="53">
        <f t="shared" si="8"/>
        <v>0</v>
      </c>
      <c r="K53" s="51">
        <f t="shared" si="8"/>
        <v>90677</v>
      </c>
      <c r="L53" s="117">
        <f t="shared" si="2"/>
        <v>0</v>
      </c>
      <c r="M53" s="100">
        <f>SUM(M54:M59)</f>
        <v>90677</v>
      </c>
      <c r="N53" s="12"/>
    </row>
    <row r="54" spans="1:14" ht="15.75">
      <c r="A54" s="54"/>
      <c r="B54" s="55" t="s">
        <v>25</v>
      </c>
      <c r="C54" s="57">
        <f>K54</f>
        <v>82877</v>
      </c>
      <c r="D54" s="57"/>
      <c r="E54" s="57"/>
      <c r="F54" s="57"/>
      <c r="G54" s="57"/>
      <c r="H54" s="57"/>
      <c r="I54" s="57"/>
      <c r="J54" s="57"/>
      <c r="K54" s="68">
        <f>'3.pielikums'!Q87</f>
        <v>82877</v>
      </c>
      <c r="L54" s="117">
        <f t="shared" si="2"/>
        <v>0</v>
      </c>
      <c r="M54" s="105">
        <f>'3.pielikums'!Q89</f>
        <v>82877</v>
      </c>
      <c r="N54" s="12"/>
    </row>
    <row r="55" spans="1:14" ht="15.75">
      <c r="A55" s="54"/>
      <c r="B55" s="55" t="s">
        <v>26</v>
      </c>
      <c r="C55" s="57">
        <f>K55-E55</f>
        <v>570</v>
      </c>
      <c r="D55" s="57"/>
      <c r="E55" s="57"/>
      <c r="F55" s="57"/>
      <c r="G55" s="57"/>
      <c r="H55" s="57"/>
      <c r="I55" s="57"/>
      <c r="J55" s="57"/>
      <c r="K55" s="68">
        <f>'3.pielikums'!Q90</f>
        <v>570</v>
      </c>
      <c r="L55" s="117">
        <f t="shared" si="2"/>
        <v>0</v>
      </c>
      <c r="M55" s="105">
        <f>'3.pielikums'!Q92</f>
        <v>570</v>
      </c>
      <c r="N55" s="12"/>
    </row>
    <row r="56" spans="1:14" ht="15.75">
      <c r="A56" s="54"/>
      <c r="B56" s="55" t="s">
        <v>27</v>
      </c>
      <c r="C56" s="57">
        <v>500</v>
      </c>
      <c r="D56" s="57"/>
      <c r="E56" s="57"/>
      <c r="F56" s="57"/>
      <c r="G56" s="57"/>
      <c r="H56" s="57"/>
      <c r="I56" s="57"/>
      <c r="J56" s="57"/>
      <c r="K56" s="68">
        <f>'3.pielikums'!Q93</f>
        <v>500</v>
      </c>
      <c r="L56" s="117">
        <f t="shared" si="2"/>
        <v>0</v>
      </c>
      <c r="M56" s="105">
        <f>'3.pielikums'!Q95</f>
        <v>500</v>
      </c>
      <c r="N56" s="12"/>
    </row>
    <row r="57" spans="1:14" ht="15.75">
      <c r="A57" s="54"/>
      <c r="B57" s="55" t="s">
        <v>28</v>
      </c>
      <c r="C57" s="57">
        <v>2167</v>
      </c>
      <c r="D57" s="57"/>
      <c r="E57" s="57"/>
      <c r="F57" s="57"/>
      <c r="G57" s="57"/>
      <c r="H57" s="57"/>
      <c r="I57" s="57"/>
      <c r="J57" s="57"/>
      <c r="K57" s="68">
        <f>'3.pielikums'!Q96</f>
        <v>2167</v>
      </c>
      <c r="L57" s="117">
        <f t="shared" si="2"/>
        <v>0</v>
      </c>
      <c r="M57" s="105">
        <f>'3.pielikums'!Q98</f>
        <v>2167</v>
      </c>
      <c r="N57" s="12"/>
    </row>
    <row r="58" spans="1:14" ht="15.75">
      <c r="A58" s="54"/>
      <c r="B58" s="55" t="s">
        <v>29</v>
      </c>
      <c r="C58" s="57">
        <f>K58</f>
        <v>700</v>
      </c>
      <c r="D58" s="57"/>
      <c r="E58" s="57"/>
      <c r="F58" s="57"/>
      <c r="G58" s="57"/>
      <c r="H58" s="57"/>
      <c r="I58" s="57"/>
      <c r="J58" s="57"/>
      <c r="K58" s="68">
        <f>'3.pielikums'!Q99</f>
        <v>700</v>
      </c>
      <c r="L58" s="117">
        <f t="shared" si="2"/>
        <v>0</v>
      </c>
      <c r="M58" s="105">
        <f>'3.pielikums'!Q101</f>
        <v>700</v>
      </c>
      <c r="N58" s="12"/>
    </row>
    <row r="59" spans="1:14" ht="15.75">
      <c r="A59" s="54"/>
      <c r="B59" s="55" t="s">
        <v>30</v>
      </c>
      <c r="C59" s="57">
        <f>K59</f>
        <v>3863</v>
      </c>
      <c r="D59" s="57"/>
      <c r="E59" s="57"/>
      <c r="F59" s="57"/>
      <c r="G59" s="57"/>
      <c r="H59" s="57"/>
      <c r="I59" s="57"/>
      <c r="J59" s="57"/>
      <c r="K59" s="68">
        <f>'3.pielikums'!Q102</f>
        <v>3863</v>
      </c>
      <c r="L59" s="117">
        <f t="shared" si="2"/>
        <v>0</v>
      </c>
      <c r="M59" s="105">
        <f>'3.pielikums'!Q104</f>
        <v>3863</v>
      </c>
      <c r="N59" s="12"/>
    </row>
    <row r="60" spans="1:14" ht="47.25">
      <c r="A60" s="60" t="s">
        <v>195</v>
      </c>
      <c r="B60" s="59" t="s">
        <v>132</v>
      </c>
      <c r="C60" s="53">
        <f t="shared" ref="C60:I60" si="9">SUM(C61:C77)</f>
        <v>810723</v>
      </c>
      <c r="D60" s="53">
        <f t="shared" si="9"/>
        <v>62323</v>
      </c>
      <c r="E60" s="53">
        <f t="shared" si="9"/>
        <v>1354415</v>
      </c>
      <c r="F60" s="53">
        <f t="shared" si="9"/>
        <v>0</v>
      </c>
      <c r="G60" s="53">
        <f t="shared" si="9"/>
        <v>75451</v>
      </c>
      <c r="H60" s="53">
        <f>SUM(H61:H77)</f>
        <v>296732</v>
      </c>
      <c r="I60" s="53">
        <f t="shared" si="9"/>
        <v>343720</v>
      </c>
      <c r="J60" s="53">
        <f>SUM(J61:J77)</f>
        <v>808699</v>
      </c>
      <c r="K60" s="68">
        <f>SUM(K61:K77)</f>
        <v>2584309</v>
      </c>
      <c r="L60" s="117">
        <f>D60+F60+H60+J60</f>
        <v>1167754</v>
      </c>
      <c r="M60" s="68">
        <f>SUM(M61:M77)</f>
        <v>3752063</v>
      </c>
      <c r="N60" s="12"/>
    </row>
    <row r="61" spans="1:14" ht="19.5" customHeight="1">
      <c r="A61" s="62"/>
      <c r="B61" s="58" t="s">
        <v>31</v>
      </c>
      <c r="C61" s="57">
        <f>K61</f>
        <v>92855</v>
      </c>
      <c r="D61" s="57">
        <v>25388</v>
      </c>
      <c r="E61" s="57"/>
      <c r="F61" s="57"/>
      <c r="G61" s="57"/>
      <c r="H61" s="57"/>
      <c r="I61" s="57"/>
      <c r="J61" s="57"/>
      <c r="K61" s="68">
        <f>'3.pielikums'!Q105</f>
        <v>92855</v>
      </c>
      <c r="L61" s="117">
        <f t="shared" si="2"/>
        <v>25388</v>
      </c>
      <c r="M61" s="105">
        <f>'3.pielikums'!Q107</f>
        <v>118243</v>
      </c>
      <c r="N61" s="12"/>
    </row>
    <row r="62" spans="1:14" ht="31.5">
      <c r="A62" s="54"/>
      <c r="B62" s="46" t="s">
        <v>32</v>
      </c>
      <c r="C62" s="57">
        <f t="shared" ref="C62:C71" si="10">K62-E62</f>
        <v>15446</v>
      </c>
      <c r="D62" s="57"/>
      <c r="E62" s="57">
        <v>2100</v>
      </c>
      <c r="F62" s="57"/>
      <c r="G62" s="57"/>
      <c r="H62" s="57"/>
      <c r="I62" s="57"/>
      <c r="J62" s="57"/>
      <c r="K62" s="68">
        <f>'3.pielikums'!Q108</f>
        <v>17546</v>
      </c>
      <c r="L62" s="117">
        <f t="shared" si="2"/>
        <v>0</v>
      </c>
      <c r="M62" s="104">
        <f>'3.pielikums'!Q110</f>
        <v>17546</v>
      </c>
      <c r="N62" s="12"/>
    </row>
    <row r="63" spans="1:14" ht="31.5">
      <c r="A63" s="54"/>
      <c r="B63" s="46" t="s">
        <v>133</v>
      </c>
      <c r="C63" s="57">
        <f>K63-E63</f>
        <v>51042</v>
      </c>
      <c r="D63" s="57">
        <v>1900</v>
      </c>
      <c r="E63" s="57">
        <v>5500</v>
      </c>
      <c r="F63" s="57"/>
      <c r="G63" s="57"/>
      <c r="H63" s="57"/>
      <c r="I63" s="57"/>
      <c r="J63" s="57"/>
      <c r="K63" s="68">
        <f>'3.pielikums'!Q111</f>
        <v>56542</v>
      </c>
      <c r="L63" s="117">
        <f t="shared" si="2"/>
        <v>1900</v>
      </c>
      <c r="M63" s="104">
        <f>'3.pielikums'!Q113</f>
        <v>58442</v>
      </c>
      <c r="N63" s="12"/>
    </row>
    <row r="64" spans="1:14" ht="31.5">
      <c r="A64" s="54"/>
      <c r="B64" s="46" t="s">
        <v>34</v>
      </c>
      <c r="C64" s="57">
        <f t="shared" si="10"/>
        <v>38531</v>
      </c>
      <c r="D64" s="57"/>
      <c r="E64" s="57">
        <v>8488</v>
      </c>
      <c r="F64" s="57"/>
      <c r="G64" s="57"/>
      <c r="H64" s="57"/>
      <c r="I64" s="57"/>
      <c r="J64" s="57"/>
      <c r="K64" s="68">
        <f>'3.pielikums'!Q114</f>
        <v>47019</v>
      </c>
      <c r="L64" s="117">
        <f t="shared" si="2"/>
        <v>0</v>
      </c>
      <c r="M64" s="104">
        <f>'3.pielikums'!Q116</f>
        <v>47019</v>
      </c>
      <c r="N64" s="12"/>
    </row>
    <row r="65" spans="1:14" ht="31.5">
      <c r="A65" s="54"/>
      <c r="B65" s="46" t="s">
        <v>35</v>
      </c>
      <c r="C65" s="57">
        <f t="shared" si="10"/>
        <v>43312</v>
      </c>
      <c r="D65" s="57">
        <v>6700</v>
      </c>
      <c r="E65" s="57">
        <v>8390</v>
      </c>
      <c r="F65" s="57"/>
      <c r="G65" s="57"/>
      <c r="H65" s="57"/>
      <c r="I65" s="57"/>
      <c r="J65" s="57"/>
      <c r="K65" s="68">
        <f>'3.pielikums'!Q117</f>
        <v>51702</v>
      </c>
      <c r="L65" s="117">
        <f t="shared" si="2"/>
        <v>6700</v>
      </c>
      <c r="M65" s="104">
        <f>'3.pielikums'!Q119</f>
        <v>58402</v>
      </c>
      <c r="N65" s="12"/>
    </row>
    <row r="66" spans="1:14" ht="31.5">
      <c r="A66" s="54"/>
      <c r="B66" s="46" t="s">
        <v>36</v>
      </c>
      <c r="C66" s="57">
        <f t="shared" si="10"/>
        <v>49247</v>
      </c>
      <c r="D66" s="57">
        <v>237</v>
      </c>
      <c r="E66" s="57">
        <v>17750</v>
      </c>
      <c r="F66" s="57"/>
      <c r="G66" s="57"/>
      <c r="H66" s="57"/>
      <c r="I66" s="57"/>
      <c r="J66" s="57"/>
      <c r="K66" s="68">
        <f>'3.pielikums'!Q120</f>
        <v>66997</v>
      </c>
      <c r="L66" s="117">
        <f t="shared" si="2"/>
        <v>237</v>
      </c>
      <c r="M66" s="104">
        <f>'3.pielikums'!Q122</f>
        <v>67234</v>
      </c>
      <c r="N66" s="12"/>
    </row>
    <row r="67" spans="1:14" ht="31.5">
      <c r="A67" s="54"/>
      <c r="B67" s="46" t="s">
        <v>37</v>
      </c>
      <c r="C67" s="57">
        <f t="shared" si="10"/>
        <v>58169</v>
      </c>
      <c r="D67" s="57">
        <v>290</v>
      </c>
      <c r="E67" s="57">
        <v>11120</v>
      </c>
      <c r="F67" s="57"/>
      <c r="G67" s="57"/>
      <c r="H67" s="57"/>
      <c r="I67" s="57"/>
      <c r="J67" s="57"/>
      <c r="K67" s="68">
        <f>'3.pielikums'!Q123</f>
        <v>69289</v>
      </c>
      <c r="L67" s="117">
        <f t="shared" si="2"/>
        <v>290</v>
      </c>
      <c r="M67" s="104">
        <f>'3.pielikums'!Q125</f>
        <v>69579</v>
      </c>
      <c r="N67" s="12"/>
    </row>
    <row r="68" spans="1:14" ht="31.5">
      <c r="A68" s="54"/>
      <c r="B68" s="46" t="s">
        <v>38</v>
      </c>
      <c r="C68" s="57">
        <f t="shared" si="10"/>
        <v>16860</v>
      </c>
      <c r="D68" s="57"/>
      <c r="E68" s="57">
        <v>3550</v>
      </c>
      <c r="F68" s="57"/>
      <c r="G68" s="57"/>
      <c r="H68" s="57"/>
      <c r="I68" s="57"/>
      <c r="J68" s="57"/>
      <c r="K68" s="68">
        <f>'3.pielikums'!Q126</f>
        <v>20410</v>
      </c>
      <c r="L68" s="117">
        <f t="shared" si="2"/>
        <v>0</v>
      </c>
      <c r="M68" s="104">
        <f>'3.pielikums'!Q128</f>
        <v>20410</v>
      </c>
      <c r="N68" s="12"/>
    </row>
    <row r="69" spans="1:14" ht="31.5">
      <c r="A69" s="54"/>
      <c r="B69" s="46" t="s">
        <v>39</v>
      </c>
      <c r="C69" s="57">
        <f t="shared" si="10"/>
        <v>66327</v>
      </c>
      <c r="D69" s="57">
        <v>2303</v>
      </c>
      <c r="E69" s="57">
        <v>21498</v>
      </c>
      <c r="F69" s="57"/>
      <c r="G69" s="57"/>
      <c r="H69" s="57"/>
      <c r="I69" s="57"/>
      <c r="J69" s="57"/>
      <c r="K69" s="68">
        <f>'3.pielikums'!Q129</f>
        <v>87825</v>
      </c>
      <c r="L69" s="117">
        <f t="shared" si="2"/>
        <v>2303</v>
      </c>
      <c r="M69" s="104">
        <f>'3.pielikums'!Q131</f>
        <v>90128</v>
      </c>
      <c r="N69" s="12"/>
    </row>
    <row r="70" spans="1:14" ht="31.5">
      <c r="A70" s="54"/>
      <c r="B70" s="46" t="s">
        <v>40</v>
      </c>
      <c r="C70" s="57">
        <f t="shared" si="10"/>
        <v>34627</v>
      </c>
      <c r="D70" s="57"/>
      <c r="E70" s="57">
        <v>2008</v>
      </c>
      <c r="F70" s="57"/>
      <c r="G70" s="57"/>
      <c r="H70" s="57"/>
      <c r="I70" s="57"/>
      <c r="J70" s="57"/>
      <c r="K70" s="68">
        <f>'3.pielikums'!Q132</f>
        <v>36635</v>
      </c>
      <c r="L70" s="117">
        <f t="shared" si="2"/>
        <v>0</v>
      </c>
      <c r="M70" s="104">
        <f>'3.pielikums'!Q134</f>
        <v>36635</v>
      </c>
      <c r="N70" s="12"/>
    </row>
    <row r="71" spans="1:14" ht="33" customHeight="1">
      <c r="A71" s="54"/>
      <c r="B71" s="46" t="s">
        <v>41</v>
      </c>
      <c r="C71" s="56">
        <f t="shared" si="10"/>
        <v>31710</v>
      </c>
      <c r="D71" s="56">
        <v>237</v>
      </c>
      <c r="E71" s="57">
        <v>6505</v>
      </c>
      <c r="F71" s="57"/>
      <c r="G71" s="57"/>
      <c r="H71" s="57"/>
      <c r="I71" s="57"/>
      <c r="J71" s="57"/>
      <c r="K71" s="68">
        <f>'3.pielikums'!Q135</f>
        <v>38215</v>
      </c>
      <c r="L71" s="117">
        <f t="shared" si="2"/>
        <v>237</v>
      </c>
      <c r="M71" s="104">
        <f>'3.pielikums'!Q137</f>
        <v>38452</v>
      </c>
      <c r="N71" s="12"/>
    </row>
    <row r="72" spans="1:14" ht="21.75" customHeight="1">
      <c r="A72" s="63"/>
      <c r="B72" s="55" t="s">
        <v>216</v>
      </c>
      <c r="C72" s="57">
        <v>275038</v>
      </c>
      <c r="D72" s="57">
        <v>2953</v>
      </c>
      <c r="E72" s="57">
        <v>1267506</v>
      </c>
      <c r="F72" s="57"/>
      <c r="G72" s="57"/>
      <c r="H72" s="57"/>
      <c r="I72" s="57"/>
      <c r="J72" s="57"/>
      <c r="K72" s="68">
        <f>'3.pielikums'!Q138</f>
        <v>1542544</v>
      </c>
      <c r="L72" s="117">
        <f t="shared" si="2"/>
        <v>2953</v>
      </c>
      <c r="M72" s="104">
        <f>'3.pielikums'!Q140</f>
        <v>1545497</v>
      </c>
      <c r="N72" s="12"/>
    </row>
    <row r="73" spans="1:14" s="7" customFormat="1" ht="81" customHeight="1">
      <c r="A73" s="63"/>
      <c r="B73" s="82" t="s">
        <v>262</v>
      </c>
      <c r="C73" s="57">
        <v>11559</v>
      </c>
      <c r="D73" s="57"/>
      <c r="E73" s="57"/>
      <c r="F73" s="57"/>
      <c r="G73" s="57">
        <v>75451</v>
      </c>
      <c r="H73" s="57"/>
      <c r="I73" s="57">
        <v>343720</v>
      </c>
      <c r="J73" s="57"/>
      <c r="K73" s="68">
        <f>'3.pielikums'!Q429</f>
        <v>430730</v>
      </c>
      <c r="L73" s="117">
        <f t="shared" si="2"/>
        <v>0</v>
      </c>
      <c r="M73" s="68">
        <f>'3.pielikums'!Q431</f>
        <v>430730</v>
      </c>
      <c r="N73" s="12"/>
    </row>
    <row r="74" spans="1:14" s="7" customFormat="1" ht="36" customHeight="1">
      <c r="A74" s="63"/>
      <c r="B74" s="82" t="s">
        <v>311</v>
      </c>
      <c r="C74" s="57"/>
      <c r="D74" s="57"/>
      <c r="E74" s="57"/>
      <c r="F74" s="57"/>
      <c r="G74" s="57"/>
      <c r="H74" s="57">
        <v>242732</v>
      </c>
      <c r="I74" s="57"/>
      <c r="J74" s="57">
        <v>485210</v>
      </c>
      <c r="K74" s="68">
        <f>'3.pielikums'!Q483</f>
        <v>0</v>
      </c>
      <c r="L74" s="117">
        <f t="shared" si="2"/>
        <v>727942</v>
      </c>
      <c r="M74" s="68">
        <f>'3.pielikums'!Q485</f>
        <v>727942</v>
      </c>
      <c r="N74" s="12"/>
    </row>
    <row r="75" spans="1:14" s="7" customFormat="1" ht="33.75" customHeight="1">
      <c r="A75" s="63"/>
      <c r="B75" s="114" t="s">
        <v>312</v>
      </c>
      <c r="C75" s="57"/>
      <c r="D75" s="57"/>
      <c r="E75" s="57"/>
      <c r="F75" s="57"/>
      <c r="G75" s="57"/>
      <c r="H75" s="57">
        <v>54000</v>
      </c>
      <c r="I75" s="57"/>
      <c r="J75" s="57">
        <v>323489</v>
      </c>
      <c r="K75" s="68">
        <f>'3.pielikums'!Q486</f>
        <v>0</v>
      </c>
      <c r="L75" s="117">
        <f t="shared" si="2"/>
        <v>377489</v>
      </c>
      <c r="M75" s="68">
        <f>'3.pielikums'!Q488</f>
        <v>377489</v>
      </c>
      <c r="N75" s="12"/>
    </row>
    <row r="76" spans="1:14" s="7" customFormat="1" ht="29.25" customHeight="1">
      <c r="A76" s="63"/>
      <c r="B76" s="81" t="s">
        <v>274</v>
      </c>
      <c r="C76" s="57">
        <v>25000</v>
      </c>
      <c r="D76" s="57"/>
      <c r="E76" s="57"/>
      <c r="F76" s="57"/>
      <c r="G76" s="57"/>
      <c r="H76" s="57"/>
      <c r="I76" s="57"/>
      <c r="J76" s="57"/>
      <c r="K76" s="68">
        <f>'3.pielikums'!Q498</f>
        <v>25000</v>
      </c>
      <c r="L76" s="117">
        <f t="shared" si="2"/>
        <v>0</v>
      </c>
      <c r="M76" s="68">
        <f>'3.pielikums'!Q500</f>
        <v>25000</v>
      </c>
      <c r="N76" s="12"/>
    </row>
    <row r="77" spans="1:14" s="7" customFormat="1" ht="31.5">
      <c r="A77" s="63"/>
      <c r="B77" s="82" t="s">
        <v>268</v>
      </c>
      <c r="C77" s="57">
        <v>1000</v>
      </c>
      <c r="D77" s="57">
        <v>22315</v>
      </c>
      <c r="E77" s="57"/>
      <c r="F77" s="57"/>
      <c r="G77" s="57"/>
      <c r="H77" s="57"/>
      <c r="I77" s="57"/>
      <c r="J77" s="57"/>
      <c r="K77" s="68">
        <f>C77</f>
        <v>1000</v>
      </c>
      <c r="L77" s="117">
        <f t="shared" si="2"/>
        <v>22315</v>
      </c>
      <c r="M77" s="104">
        <f>K77+L77</f>
        <v>23315</v>
      </c>
      <c r="N77" s="12"/>
    </row>
    <row r="78" spans="1:14" ht="15.75">
      <c r="A78" s="51" t="s">
        <v>134</v>
      </c>
      <c r="B78" s="52" t="s">
        <v>135</v>
      </c>
      <c r="C78" s="53">
        <f t="shared" ref="C78:F78" si="11">SUM(C79:C85)</f>
        <v>33652</v>
      </c>
      <c r="D78" s="53">
        <f>SUM(D79:D85)</f>
        <v>0</v>
      </c>
      <c r="E78" s="53">
        <f>SUM(E79:E85)</f>
        <v>453</v>
      </c>
      <c r="F78" s="53">
        <f t="shared" si="11"/>
        <v>0</v>
      </c>
      <c r="G78" s="53">
        <f>SUM(G79:G85)</f>
        <v>112658</v>
      </c>
      <c r="H78" s="53">
        <f>SUM(H79:H85)</f>
        <v>4004</v>
      </c>
      <c r="I78" s="53">
        <f t="shared" ref="I78:J78" si="12">SUM(I79:I85)</f>
        <v>0</v>
      </c>
      <c r="J78" s="53">
        <f t="shared" si="12"/>
        <v>0</v>
      </c>
      <c r="K78" s="68">
        <f>SUM(K79:K85)</f>
        <v>146763</v>
      </c>
      <c r="L78" s="117">
        <f t="shared" si="2"/>
        <v>4004</v>
      </c>
      <c r="M78" s="68">
        <f>SUM(M79:M85)</f>
        <v>150767</v>
      </c>
      <c r="N78" s="12"/>
    </row>
    <row r="79" spans="1:14" ht="31.5">
      <c r="A79" s="54" t="s">
        <v>196</v>
      </c>
      <c r="B79" s="58" t="s">
        <v>136</v>
      </c>
      <c r="C79" s="56">
        <f>K79-E79-G79</f>
        <v>2107</v>
      </c>
      <c r="D79" s="56">
        <v>1173</v>
      </c>
      <c r="E79" s="57">
        <v>155</v>
      </c>
      <c r="F79" s="53">
        <f>SUM(F80:F86)</f>
        <v>0</v>
      </c>
      <c r="G79" s="57">
        <v>6740</v>
      </c>
      <c r="H79" s="53"/>
      <c r="I79" s="57"/>
      <c r="J79" s="53">
        <f>SUM(J80:J85)</f>
        <v>0</v>
      </c>
      <c r="K79" s="68">
        <f>'3.pielikums'!Q144</f>
        <v>9002</v>
      </c>
      <c r="L79" s="117">
        <f t="shared" si="2"/>
        <v>1173</v>
      </c>
      <c r="M79" s="104">
        <f>'3.pielikums'!Q146</f>
        <v>10175</v>
      </c>
      <c r="N79" s="12"/>
    </row>
    <row r="80" spans="1:14" ht="15.75">
      <c r="A80" s="54"/>
      <c r="B80" s="58" t="s">
        <v>137</v>
      </c>
      <c r="C80" s="57">
        <f>K80-G80-E80</f>
        <v>2174</v>
      </c>
      <c r="D80" s="57"/>
      <c r="E80" s="57">
        <v>30</v>
      </c>
      <c r="F80" s="57"/>
      <c r="G80" s="57">
        <v>6740</v>
      </c>
      <c r="H80" s="57">
        <v>-2174</v>
      </c>
      <c r="I80" s="57"/>
      <c r="J80" s="57"/>
      <c r="K80" s="68">
        <f>'3.pielikums'!Q147</f>
        <v>8944</v>
      </c>
      <c r="L80" s="117">
        <f t="shared" si="2"/>
        <v>-2174</v>
      </c>
      <c r="M80" s="104">
        <f>'3.pielikums'!Q149</f>
        <v>6770</v>
      </c>
      <c r="N80" s="12"/>
    </row>
    <row r="81" spans="1:14" ht="15.75">
      <c r="A81" s="54"/>
      <c r="B81" s="58" t="s">
        <v>138</v>
      </c>
      <c r="C81" s="57">
        <f>K81-E81</f>
        <v>6669</v>
      </c>
      <c r="D81" s="57">
        <v>-1760</v>
      </c>
      <c r="E81" s="57">
        <v>140</v>
      </c>
      <c r="F81" s="57"/>
      <c r="G81" s="57"/>
      <c r="H81" s="57">
        <v>6178</v>
      </c>
      <c r="I81" s="57"/>
      <c r="J81" s="57"/>
      <c r="K81" s="68">
        <f>'3.pielikums'!Q150</f>
        <v>6809</v>
      </c>
      <c r="L81" s="117">
        <f t="shared" si="2"/>
        <v>4418</v>
      </c>
      <c r="M81" s="104">
        <f>'3.pielikums'!Q152</f>
        <v>11227</v>
      </c>
      <c r="N81" s="12"/>
    </row>
    <row r="82" spans="1:14" ht="31.5">
      <c r="A82" s="54"/>
      <c r="B82" s="58" t="s">
        <v>139</v>
      </c>
      <c r="C82" s="57">
        <f>K82-E82-G82</f>
        <v>2302</v>
      </c>
      <c r="D82" s="57">
        <v>587</v>
      </c>
      <c r="E82" s="57">
        <v>20</v>
      </c>
      <c r="F82" s="57"/>
      <c r="G82" s="57">
        <v>6740</v>
      </c>
      <c r="H82" s="57"/>
      <c r="I82" s="57"/>
      <c r="J82" s="57"/>
      <c r="K82" s="68">
        <f>'3.pielikums'!Q153</f>
        <v>9062</v>
      </c>
      <c r="L82" s="117">
        <f t="shared" si="2"/>
        <v>587</v>
      </c>
      <c r="M82" s="104">
        <f>'3.pielikums'!Q155</f>
        <v>9649</v>
      </c>
      <c r="N82" s="12"/>
    </row>
    <row r="83" spans="1:14" ht="15.75">
      <c r="A83" s="54"/>
      <c r="B83" s="58" t="s">
        <v>140</v>
      </c>
      <c r="C83" s="57">
        <f>K83-E83-G83</f>
        <v>3139</v>
      </c>
      <c r="D83" s="57"/>
      <c r="E83" s="57">
        <v>25</v>
      </c>
      <c r="F83" s="57"/>
      <c r="G83" s="57">
        <v>6740</v>
      </c>
      <c r="H83" s="57"/>
      <c r="I83" s="57"/>
      <c r="J83" s="57"/>
      <c r="K83" s="68">
        <f>'3.pielikums'!Q156</f>
        <v>9904</v>
      </c>
      <c r="L83" s="117">
        <f t="shared" si="2"/>
        <v>0</v>
      </c>
      <c r="M83" s="104">
        <f>'3.pielikums'!Q158</f>
        <v>9904</v>
      </c>
      <c r="N83" s="12"/>
    </row>
    <row r="84" spans="1:14" ht="15.75">
      <c r="A84" s="54"/>
      <c r="B84" s="58" t="s">
        <v>141</v>
      </c>
      <c r="C84" s="57">
        <f>K84-E84-G84</f>
        <v>78</v>
      </c>
      <c r="D84" s="57"/>
      <c r="E84" s="57">
        <v>83</v>
      </c>
      <c r="F84" s="57"/>
      <c r="G84" s="57">
        <v>6740</v>
      </c>
      <c r="H84" s="57"/>
      <c r="I84" s="57"/>
      <c r="J84" s="57"/>
      <c r="K84" s="68">
        <f>'3.pielikums'!Q159</f>
        <v>6901</v>
      </c>
      <c r="L84" s="117">
        <f t="shared" si="2"/>
        <v>0</v>
      </c>
      <c r="M84" s="104">
        <f>'3.pielikums'!Q161</f>
        <v>6901</v>
      </c>
      <c r="N84" s="12"/>
    </row>
    <row r="85" spans="1:14" s="7" customFormat="1" ht="47.25">
      <c r="A85" s="54"/>
      <c r="B85" s="46" t="s">
        <v>267</v>
      </c>
      <c r="C85" s="57">
        <v>17183</v>
      </c>
      <c r="D85" s="57"/>
      <c r="E85" s="57"/>
      <c r="F85" s="57"/>
      <c r="G85" s="57">
        <v>78958</v>
      </c>
      <c r="H85" s="57"/>
      <c r="I85" s="57"/>
      <c r="J85" s="57"/>
      <c r="K85" s="68">
        <f>'3.pielikums'!Q435</f>
        <v>96141</v>
      </c>
      <c r="L85" s="117">
        <f t="shared" si="2"/>
        <v>0</v>
      </c>
      <c r="M85" s="68">
        <f>'3.pielikums'!Q437</f>
        <v>96141</v>
      </c>
      <c r="N85" s="12"/>
    </row>
    <row r="86" spans="1:14" ht="15.75">
      <c r="A86" s="51" t="s">
        <v>142</v>
      </c>
      <c r="B86" s="52" t="s">
        <v>143</v>
      </c>
      <c r="C86" s="53">
        <f t="shared" ref="C86:K86" si="13">C87+C100+C112+C115+C127+C135</f>
        <v>1163451</v>
      </c>
      <c r="D86" s="53">
        <f>D87+D100+D112+D115+D127+D135</f>
        <v>4318</v>
      </c>
      <c r="E86" s="53">
        <f>E87+E100+E112+E115+E127+E135</f>
        <v>27595</v>
      </c>
      <c r="F86" s="53">
        <f t="shared" si="13"/>
        <v>0</v>
      </c>
      <c r="G86" s="53">
        <f>G87+G100+G112+G115+G127+G135</f>
        <v>20614</v>
      </c>
      <c r="H86" s="53">
        <f>H87+H100+H112+H115+H127+H135</f>
        <v>21670</v>
      </c>
      <c r="I86" s="53">
        <f t="shared" si="13"/>
        <v>991426</v>
      </c>
      <c r="J86" s="53">
        <f>J87+J100+J112+J115+J127+J135</f>
        <v>106584</v>
      </c>
      <c r="K86" s="68">
        <f t="shared" si="13"/>
        <v>2203086</v>
      </c>
      <c r="L86" s="117">
        <f>D86+F86+H86+J86</f>
        <v>132572</v>
      </c>
      <c r="M86" s="68">
        <f>M87+M100+M112+M115+M127+M135</f>
        <v>2335658</v>
      </c>
      <c r="N86" s="12"/>
    </row>
    <row r="87" spans="1:14" ht="15.75">
      <c r="A87" s="51" t="s">
        <v>197</v>
      </c>
      <c r="B87" s="52" t="s">
        <v>144</v>
      </c>
      <c r="C87" s="53">
        <f>SUM(C88:C96)</f>
        <v>125034</v>
      </c>
      <c r="D87" s="53">
        <f>SUM(D88:D97)</f>
        <v>3918</v>
      </c>
      <c r="E87" s="53">
        <f>SUM(E88:E94)</f>
        <v>3100</v>
      </c>
      <c r="F87" s="53">
        <f>F88+F101+F113+F116+F128+F136</f>
        <v>0</v>
      </c>
      <c r="G87" s="53">
        <f>SUM(G88:G94)</f>
        <v>0</v>
      </c>
      <c r="H87" s="53">
        <f>H88+H101+H113+H116+H128+H136</f>
        <v>0</v>
      </c>
      <c r="I87" s="53">
        <f>SUM(I88:I94)</f>
        <v>683965</v>
      </c>
      <c r="J87" s="53">
        <f>SUM(J88:J98)</f>
        <v>106323</v>
      </c>
      <c r="K87" s="68">
        <f>SUM(K88:K97)</f>
        <v>812099</v>
      </c>
      <c r="L87" s="117">
        <f>D87+F87+H87+J87</f>
        <v>110241</v>
      </c>
      <c r="M87" s="68">
        <f>SUM(M88:M98)</f>
        <v>922340</v>
      </c>
      <c r="N87" s="12"/>
    </row>
    <row r="88" spans="1:14" ht="15.75">
      <c r="A88" s="54"/>
      <c r="B88" s="55" t="s">
        <v>50</v>
      </c>
      <c r="C88" s="57">
        <f>K88-E88</f>
        <v>15918</v>
      </c>
      <c r="D88" s="57"/>
      <c r="E88" s="57">
        <v>700</v>
      </c>
      <c r="F88" s="57"/>
      <c r="G88" s="57"/>
      <c r="H88" s="57"/>
      <c r="I88" s="57"/>
      <c r="J88" s="57"/>
      <c r="K88" s="68">
        <f>'3.pielikums'!Q162</f>
        <v>16618</v>
      </c>
      <c r="L88" s="117">
        <f t="shared" ref="L88:L152" si="14">D88+F88+H88+J88</f>
        <v>0</v>
      </c>
      <c r="M88" s="104">
        <f>'3.pielikums'!Q164</f>
        <v>16618</v>
      </c>
      <c r="N88" s="12"/>
    </row>
    <row r="89" spans="1:14" ht="15.75">
      <c r="A89" s="54"/>
      <c r="B89" s="55" t="s">
        <v>145</v>
      </c>
      <c r="C89" s="57">
        <f>K89-E89</f>
        <v>76508</v>
      </c>
      <c r="D89" s="57"/>
      <c r="E89" s="57">
        <v>2400</v>
      </c>
      <c r="F89" s="57"/>
      <c r="G89" s="57"/>
      <c r="H89" s="57"/>
      <c r="I89" s="57"/>
      <c r="J89" s="57"/>
      <c r="K89" s="68">
        <f>'3.pielikums'!Q165</f>
        <v>78908</v>
      </c>
      <c r="L89" s="117">
        <f t="shared" si="14"/>
        <v>0</v>
      </c>
      <c r="M89" s="104">
        <f>'3.pielikums'!Q167</f>
        <v>78908</v>
      </c>
      <c r="N89" s="12"/>
    </row>
    <row r="90" spans="1:14" ht="15.75">
      <c r="A90" s="54"/>
      <c r="B90" s="55" t="s">
        <v>146</v>
      </c>
      <c r="C90" s="57">
        <f>K90</f>
        <v>9752</v>
      </c>
      <c r="D90" s="57"/>
      <c r="E90" s="57"/>
      <c r="F90" s="57"/>
      <c r="G90" s="57"/>
      <c r="H90" s="57"/>
      <c r="I90" s="57"/>
      <c r="J90" s="57"/>
      <c r="K90" s="68">
        <f>'3.pielikums'!Q168</f>
        <v>9752</v>
      </c>
      <c r="L90" s="117">
        <f t="shared" si="14"/>
        <v>0</v>
      </c>
      <c r="M90" s="104">
        <f>'3.pielikums'!Q170</f>
        <v>9752</v>
      </c>
      <c r="N90" s="12"/>
    </row>
    <row r="91" spans="1:14" s="7" customFormat="1" ht="15.75">
      <c r="A91" s="54"/>
      <c r="B91" s="55" t="s">
        <v>238</v>
      </c>
      <c r="C91" s="57">
        <v>2681</v>
      </c>
      <c r="D91" s="57"/>
      <c r="E91" s="57"/>
      <c r="F91" s="57"/>
      <c r="G91" s="57"/>
      <c r="H91" s="57"/>
      <c r="I91" s="57"/>
      <c r="J91" s="57"/>
      <c r="K91" s="68">
        <f>'3.pielikums'!Q171</f>
        <v>2681</v>
      </c>
      <c r="L91" s="117">
        <f t="shared" si="14"/>
        <v>0</v>
      </c>
      <c r="M91" s="104">
        <f>'3.pielikums'!Q173</f>
        <v>2681</v>
      </c>
      <c r="N91" s="12"/>
    </row>
    <row r="92" spans="1:14" ht="15.75">
      <c r="A92" s="54"/>
      <c r="B92" s="55" t="s">
        <v>53</v>
      </c>
      <c r="C92" s="57">
        <f>K92</f>
        <v>6237</v>
      </c>
      <c r="D92" s="57"/>
      <c r="E92" s="57"/>
      <c r="F92" s="57"/>
      <c r="G92" s="57"/>
      <c r="H92" s="57"/>
      <c r="I92" s="57"/>
      <c r="J92" s="57"/>
      <c r="K92" s="68">
        <f>'3.pielikums'!Q174</f>
        <v>6237</v>
      </c>
      <c r="L92" s="117">
        <f t="shared" si="14"/>
        <v>0</v>
      </c>
      <c r="M92" s="104">
        <f>'3.pielikums'!Q176</f>
        <v>6237</v>
      </c>
      <c r="N92" s="12"/>
    </row>
    <row r="93" spans="1:14" ht="15.75">
      <c r="A93" s="54"/>
      <c r="B93" s="55" t="s">
        <v>54</v>
      </c>
      <c r="C93" s="57">
        <v>1910</v>
      </c>
      <c r="D93" s="57"/>
      <c r="E93" s="57"/>
      <c r="F93" s="57"/>
      <c r="G93" s="57"/>
      <c r="H93" s="57"/>
      <c r="I93" s="57"/>
      <c r="J93" s="57"/>
      <c r="K93" s="68">
        <f>'3.pielikums'!Q177</f>
        <v>1910</v>
      </c>
      <c r="L93" s="117">
        <f t="shared" si="14"/>
        <v>0</v>
      </c>
      <c r="M93" s="104">
        <f>'3.pielikums'!Q179</f>
        <v>1910</v>
      </c>
      <c r="N93" s="12"/>
    </row>
    <row r="94" spans="1:14" s="7" customFormat="1" ht="31.5">
      <c r="A94" s="54"/>
      <c r="B94" s="83" t="s">
        <v>256</v>
      </c>
      <c r="C94" s="56">
        <f>K94-I94</f>
        <v>9328</v>
      </c>
      <c r="D94" s="56"/>
      <c r="E94" s="57"/>
      <c r="F94" s="57"/>
      <c r="G94" s="57">
        <v>0</v>
      </c>
      <c r="H94" s="57"/>
      <c r="I94" s="57">
        <v>683965</v>
      </c>
      <c r="J94" s="57"/>
      <c r="K94" s="68">
        <f>'3.pielikums'!Q441</f>
        <v>693293</v>
      </c>
      <c r="L94" s="117">
        <f t="shared" si="14"/>
        <v>0</v>
      </c>
      <c r="M94" s="68">
        <f>'3.pielikums'!Q443</f>
        <v>693293</v>
      </c>
      <c r="N94" s="12"/>
    </row>
    <row r="95" spans="1:14" s="7" customFormat="1" ht="15.75">
      <c r="A95" s="54"/>
      <c r="B95" s="83" t="s">
        <v>271</v>
      </c>
      <c r="C95" s="57">
        <v>1500</v>
      </c>
      <c r="D95" s="57"/>
      <c r="E95" s="57"/>
      <c r="F95" s="57"/>
      <c r="G95" s="57"/>
      <c r="H95" s="57"/>
      <c r="I95" s="57"/>
      <c r="J95" s="57"/>
      <c r="K95" s="68">
        <f>'3.pielikums'!Q453</f>
        <v>1500</v>
      </c>
      <c r="L95" s="117">
        <f t="shared" si="14"/>
        <v>0</v>
      </c>
      <c r="M95" s="68">
        <f>'3.pielikums'!Q455</f>
        <v>1500</v>
      </c>
      <c r="N95" s="12"/>
    </row>
    <row r="96" spans="1:14" s="7" customFormat="1" ht="15.75">
      <c r="A96" s="54"/>
      <c r="B96" s="83" t="s">
        <v>272</v>
      </c>
      <c r="C96" s="57">
        <v>1200</v>
      </c>
      <c r="D96" s="57"/>
      <c r="E96" s="57"/>
      <c r="F96" s="57"/>
      <c r="G96" s="57"/>
      <c r="H96" s="57"/>
      <c r="I96" s="57"/>
      <c r="J96" s="57"/>
      <c r="K96" s="68">
        <f>'3.pielikums'!Q450</f>
        <v>1200</v>
      </c>
      <c r="L96" s="117">
        <f t="shared" si="14"/>
        <v>0</v>
      </c>
      <c r="M96" s="68">
        <f>'3.pielikums'!Q452</f>
        <v>1200</v>
      </c>
      <c r="N96" s="12"/>
    </row>
    <row r="97" spans="1:14" s="7" customFormat="1" ht="15.75">
      <c r="A97" s="54"/>
      <c r="B97" s="83" t="s">
        <v>306</v>
      </c>
      <c r="C97" s="57"/>
      <c r="D97" s="57">
        <v>3918</v>
      </c>
      <c r="E97" s="57"/>
      <c r="F97" s="57"/>
      <c r="G97" s="57"/>
      <c r="H97" s="57"/>
      <c r="I97" s="57"/>
      <c r="J97" s="57"/>
      <c r="K97" s="68">
        <f>'3.pielikums'!Q456</f>
        <v>0</v>
      </c>
      <c r="L97" s="117">
        <f>D97+F97+H97+J97</f>
        <v>3918</v>
      </c>
      <c r="M97" s="68">
        <f>'3.pielikums'!Q458</f>
        <v>3918</v>
      </c>
      <c r="N97" s="12"/>
    </row>
    <row r="98" spans="1:14" s="7" customFormat="1" ht="31.5">
      <c r="A98" s="54"/>
      <c r="B98" s="83" t="s">
        <v>310</v>
      </c>
      <c r="C98" s="57"/>
      <c r="D98" s="57"/>
      <c r="E98" s="57"/>
      <c r="F98" s="57"/>
      <c r="G98" s="57"/>
      <c r="H98" s="57"/>
      <c r="I98" s="57"/>
      <c r="J98" s="57">
        <v>106323</v>
      </c>
      <c r="K98" s="68">
        <f>'3.pielikums'!Q480</f>
        <v>0</v>
      </c>
      <c r="L98" s="117">
        <f>D98+F98+H98+J98</f>
        <v>106323</v>
      </c>
      <c r="M98" s="68">
        <f>'3.pielikums'!Q482</f>
        <v>106323</v>
      </c>
      <c r="N98" s="12"/>
    </row>
    <row r="99" spans="1:14" ht="15.75">
      <c r="A99" s="51" t="s">
        <v>198</v>
      </c>
      <c r="B99" s="52" t="s">
        <v>147</v>
      </c>
      <c r="C99" s="64"/>
      <c r="D99" s="64"/>
      <c r="E99" s="64"/>
      <c r="F99" s="64"/>
      <c r="G99" s="64"/>
      <c r="H99" s="64"/>
      <c r="I99" s="64"/>
      <c r="J99" s="64"/>
      <c r="K99" s="51"/>
      <c r="L99" s="117">
        <f t="shared" si="14"/>
        <v>0</v>
      </c>
      <c r="M99" s="102"/>
      <c r="N99" s="12"/>
    </row>
    <row r="100" spans="1:14" ht="15.75">
      <c r="A100" s="51" t="s">
        <v>199</v>
      </c>
      <c r="B100" s="52" t="s">
        <v>148</v>
      </c>
      <c r="C100" s="53">
        <f>SUM(C101:C111)</f>
        <v>289697</v>
      </c>
      <c r="D100" s="53">
        <f>SUM(D101:D111)</f>
        <v>0</v>
      </c>
      <c r="E100" s="53">
        <f t="shared" ref="E100:I100" si="15">SUM(E101:E111)</f>
        <v>3414</v>
      </c>
      <c r="F100" s="53">
        <f t="shared" si="15"/>
        <v>0</v>
      </c>
      <c r="G100" s="53">
        <f>SUM(G101:G111)</f>
        <v>4324</v>
      </c>
      <c r="H100" s="53">
        <f t="shared" si="15"/>
        <v>0</v>
      </c>
      <c r="I100" s="53">
        <f t="shared" si="15"/>
        <v>0</v>
      </c>
      <c r="J100" s="53">
        <f>SUM(J101:J111)</f>
        <v>0</v>
      </c>
      <c r="K100" s="68">
        <f>SUM(K101:K111)</f>
        <v>297435</v>
      </c>
      <c r="L100" s="117">
        <f t="shared" si="14"/>
        <v>0</v>
      </c>
      <c r="M100" s="68">
        <f>SUM(M101:M111)</f>
        <v>297435</v>
      </c>
      <c r="N100" s="12"/>
    </row>
    <row r="101" spans="1:14" ht="15.75">
      <c r="A101" s="54"/>
      <c r="B101" s="55" t="s">
        <v>55</v>
      </c>
      <c r="C101" s="57">
        <f>K101-G101-E101</f>
        <v>263260</v>
      </c>
      <c r="D101" s="57"/>
      <c r="E101" s="57">
        <v>3414</v>
      </c>
      <c r="F101" s="57"/>
      <c r="G101" s="57">
        <v>4324</v>
      </c>
      <c r="H101" s="57"/>
      <c r="I101" s="57"/>
      <c r="J101" s="57"/>
      <c r="K101" s="68">
        <f>'3.pielikums'!Q180</f>
        <v>270998</v>
      </c>
      <c r="L101" s="117">
        <f t="shared" si="14"/>
        <v>0</v>
      </c>
      <c r="M101" s="104">
        <f>'3.pielikums'!Q182</f>
        <v>270998</v>
      </c>
      <c r="N101" s="12"/>
    </row>
    <row r="102" spans="1:14" ht="15.75">
      <c r="A102" s="54"/>
      <c r="B102" s="55" t="s">
        <v>56</v>
      </c>
      <c r="C102" s="57">
        <v>270</v>
      </c>
      <c r="D102" s="57"/>
      <c r="E102" s="57"/>
      <c r="F102" s="57"/>
      <c r="G102" s="57"/>
      <c r="H102" s="57"/>
      <c r="I102" s="57"/>
      <c r="J102" s="57"/>
      <c r="K102" s="68">
        <f>'3.pielikums'!Q183</f>
        <v>270</v>
      </c>
      <c r="L102" s="117">
        <f t="shared" si="14"/>
        <v>0</v>
      </c>
      <c r="M102" s="104">
        <f>'3.pielikums'!Q185</f>
        <v>270</v>
      </c>
      <c r="N102" s="12"/>
    </row>
    <row r="103" spans="1:14" ht="15.75">
      <c r="A103" s="54"/>
      <c r="B103" s="55" t="s">
        <v>57</v>
      </c>
      <c r="C103" s="57">
        <f>K103</f>
        <v>186</v>
      </c>
      <c r="D103" s="57"/>
      <c r="E103" s="57"/>
      <c r="F103" s="57"/>
      <c r="G103" s="57"/>
      <c r="H103" s="57"/>
      <c r="I103" s="57"/>
      <c r="J103" s="57"/>
      <c r="K103" s="68">
        <f>'3.pielikums'!Q186</f>
        <v>186</v>
      </c>
      <c r="L103" s="117">
        <f t="shared" si="14"/>
        <v>0</v>
      </c>
      <c r="M103" s="104">
        <f>'3.pielikums'!Q188</f>
        <v>186</v>
      </c>
      <c r="N103" s="12"/>
    </row>
    <row r="104" spans="1:14" ht="15.75">
      <c r="A104" s="54"/>
      <c r="B104" s="55" t="s">
        <v>58</v>
      </c>
      <c r="C104" s="57">
        <f>K104</f>
        <v>1268</v>
      </c>
      <c r="D104" s="57"/>
      <c r="E104" s="57"/>
      <c r="F104" s="57"/>
      <c r="G104" s="57"/>
      <c r="H104" s="57"/>
      <c r="I104" s="57"/>
      <c r="J104" s="57"/>
      <c r="K104" s="68">
        <f>'3.pielikums'!Q189</f>
        <v>1268</v>
      </c>
      <c r="L104" s="117">
        <f t="shared" si="14"/>
        <v>0</v>
      </c>
      <c r="M104" s="104">
        <f>'3.pielikums'!Q191</f>
        <v>1268</v>
      </c>
      <c r="N104" s="12"/>
    </row>
    <row r="105" spans="1:14" ht="15.75">
      <c r="A105" s="54"/>
      <c r="B105" s="55" t="s">
        <v>59</v>
      </c>
      <c r="C105" s="57">
        <f>K105</f>
        <v>2986</v>
      </c>
      <c r="D105" s="57"/>
      <c r="E105" s="57"/>
      <c r="F105" s="57"/>
      <c r="G105" s="57"/>
      <c r="H105" s="57"/>
      <c r="I105" s="57"/>
      <c r="J105" s="57"/>
      <c r="K105" s="68">
        <f>'3.pielikums'!Q192</f>
        <v>2986</v>
      </c>
      <c r="L105" s="117">
        <f t="shared" si="14"/>
        <v>0</v>
      </c>
      <c r="M105" s="104">
        <f>'3.pielikums'!Q194</f>
        <v>2986</v>
      </c>
      <c r="N105" s="12"/>
    </row>
    <row r="106" spans="1:14" ht="15.75">
      <c r="A106" s="54"/>
      <c r="B106" s="55" t="s">
        <v>60</v>
      </c>
      <c r="C106" s="57">
        <f>K106-E106</f>
        <v>630</v>
      </c>
      <c r="D106" s="57"/>
      <c r="E106" s="57"/>
      <c r="F106" s="57"/>
      <c r="G106" s="57"/>
      <c r="H106" s="57"/>
      <c r="I106" s="57"/>
      <c r="J106" s="57"/>
      <c r="K106" s="68">
        <f>'3.pielikums'!Q195</f>
        <v>630</v>
      </c>
      <c r="L106" s="117">
        <f t="shared" si="14"/>
        <v>0</v>
      </c>
      <c r="M106" s="104">
        <f>'3.pielikums'!Q197</f>
        <v>630</v>
      </c>
      <c r="N106" s="12"/>
    </row>
    <row r="107" spans="1:14" ht="15.75">
      <c r="A107" s="54"/>
      <c r="B107" s="55" t="s">
        <v>61</v>
      </c>
      <c r="C107" s="57">
        <f>K107</f>
        <v>604</v>
      </c>
      <c r="D107" s="57"/>
      <c r="E107" s="57"/>
      <c r="F107" s="57"/>
      <c r="G107" s="57"/>
      <c r="H107" s="57"/>
      <c r="I107" s="57"/>
      <c r="J107" s="57"/>
      <c r="K107" s="68">
        <f>'3.pielikums'!Q198</f>
        <v>604</v>
      </c>
      <c r="L107" s="117">
        <f t="shared" si="14"/>
        <v>0</v>
      </c>
      <c r="M107" s="104">
        <f>'3.pielikums'!Q200</f>
        <v>604</v>
      </c>
      <c r="N107" s="12"/>
    </row>
    <row r="108" spans="1:14" ht="15.75">
      <c r="A108" s="54"/>
      <c r="B108" s="55" t="s">
        <v>62</v>
      </c>
      <c r="C108" s="57">
        <f>K108</f>
        <v>8823</v>
      </c>
      <c r="D108" s="57"/>
      <c r="E108" s="57"/>
      <c r="F108" s="57"/>
      <c r="G108" s="57"/>
      <c r="H108" s="57"/>
      <c r="I108" s="57"/>
      <c r="J108" s="57"/>
      <c r="K108" s="68">
        <f>'3.pielikums'!Q201</f>
        <v>8823</v>
      </c>
      <c r="L108" s="117">
        <f t="shared" si="14"/>
        <v>0</v>
      </c>
      <c r="M108" s="104">
        <f>'3.pielikums'!Q203</f>
        <v>8823</v>
      </c>
      <c r="N108" s="12"/>
    </row>
    <row r="109" spans="1:14" ht="15.75">
      <c r="A109" s="54"/>
      <c r="B109" s="55" t="s">
        <v>63</v>
      </c>
      <c r="C109" s="57">
        <v>239</v>
      </c>
      <c r="D109" s="57"/>
      <c r="E109" s="57"/>
      <c r="F109" s="57"/>
      <c r="G109" s="57"/>
      <c r="H109" s="57"/>
      <c r="I109" s="57"/>
      <c r="J109" s="57"/>
      <c r="K109" s="68">
        <f>'3.pielikums'!Q204</f>
        <v>239</v>
      </c>
      <c r="L109" s="117">
        <f t="shared" si="14"/>
        <v>0</v>
      </c>
      <c r="M109" s="104">
        <f>'3.pielikums'!Q206</f>
        <v>239</v>
      </c>
      <c r="N109" s="12"/>
    </row>
    <row r="110" spans="1:14" ht="15.75">
      <c r="A110" s="54"/>
      <c r="B110" s="55" t="s">
        <v>64</v>
      </c>
      <c r="C110" s="57">
        <v>509</v>
      </c>
      <c r="D110" s="57"/>
      <c r="E110" s="57"/>
      <c r="F110" s="57"/>
      <c r="G110" s="57"/>
      <c r="H110" s="57"/>
      <c r="I110" s="57"/>
      <c r="J110" s="57"/>
      <c r="K110" s="68">
        <f>'3.pielikums'!Q207</f>
        <v>509</v>
      </c>
      <c r="L110" s="117">
        <f t="shared" si="14"/>
        <v>0</v>
      </c>
      <c r="M110" s="104">
        <f>'3.pielikums'!Q209</f>
        <v>509</v>
      </c>
      <c r="N110" s="12"/>
    </row>
    <row r="111" spans="1:14" ht="18" customHeight="1">
      <c r="A111" s="54"/>
      <c r="B111" s="55" t="s">
        <v>65</v>
      </c>
      <c r="C111" s="57">
        <v>10922</v>
      </c>
      <c r="D111" s="57"/>
      <c r="E111" s="57"/>
      <c r="F111" s="57"/>
      <c r="G111" s="57"/>
      <c r="H111" s="57"/>
      <c r="I111" s="57"/>
      <c r="J111" s="57"/>
      <c r="K111" s="68">
        <f>'3.pielikums'!Q210</f>
        <v>10922</v>
      </c>
      <c r="L111" s="117">
        <f t="shared" si="14"/>
        <v>0</v>
      </c>
      <c r="M111" s="104">
        <f>'3.pielikums'!Q212</f>
        <v>10922</v>
      </c>
      <c r="N111" s="12"/>
    </row>
    <row r="112" spans="1:14" ht="15.75">
      <c r="A112" s="51" t="s">
        <v>200</v>
      </c>
      <c r="B112" s="52" t="s">
        <v>149</v>
      </c>
      <c r="C112" s="53">
        <f>C113+C114</f>
        <v>115475</v>
      </c>
      <c r="D112" s="53">
        <f>D113+D114</f>
        <v>0</v>
      </c>
      <c r="E112" s="53">
        <f t="shared" ref="E112:J112" si="16">E113+E114</f>
        <v>7084</v>
      </c>
      <c r="F112" s="53">
        <f t="shared" si="16"/>
        <v>0</v>
      </c>
      <c r="G112" s="53">
        <f t="shared" si="16"/>
        <v>0</v>
      </c>
      <c r="H112" s="53">
        <f t="shared" si="16"/>
        <v>0</v>
      </c>
      <c r="I112" s="53">
        <f t="shared" si="16"/>
        <v>0</v>
      </c>
      <c r="J112" s="53">
        <f t="shared" si="16"/>
        <v>0</v>
      </c>
      <c r="K112" s="51">
        <f>K113+K114</f>
        <v>122559</v>
      </c>
      <c r="L112" s="118">
        <f>L113+L114</f>
        <v>0</v>
      </c>
      <c r="M112" s="100">
        <f>M113+M114</f>
        <v>122559</v>
      </c>
      <c r="N112" s="12"/>
    </row>
    <row r="113" spans="1:14" ht="15.75">
      <c r="A113" s="54"/>
      <c r="B113" s="55" t="s">
        <v>66</v>
      </c>
      <c r="C113" s="57">
        <f>K113-E113</f>
        <v>106271</v>
      </c>
      <c r="D113" s="57"/>
      <c r="E113" s="57">
        <v>7084</v>
      </c>
      <c r="F113" s="57"/>
      <c r="G113" s="57"/>
      <c r="H113" s="57"/>
      <c r="I113" s="57"/>
      <c r="J113" s="57"/>
      <c r="K113" s="68">
        <f>'3.pielikums'!Q213</f>
        <v>113355</v>
      </c>
      <c r="L113" s="117"/>
      <c r="M113" s="104">
        <f>'3.pielikums'!Q215</f>
        <v>113355</v>
      </c>
      <c r="N113" s="12"/>
    </row>
    <row r="114" spans="1:14" ht="31.5">
      <c r="A114" s="54"/>
      <c r="B114" s="46" t="s">
        <v>67</v>
      </c>
      <c r="C114" s="57">
        <f>K114</f>
        <v>9204</v>
      </c>
      <c r="D114" s="57"/>
      <c r="E114" s="57"/>
      <c r="F114" s="57"/>
      <c r="G114" s="57"/>
      <c r="H114" s="57"/>
      <c r="I114" s="57"/>
      <c r="J114" s="57"/>
      <c r="K114" s="68">
        <f>'3.pielikums'!Q216</f>
        <v>9204</v>
      </c>
      <c r="L114" s="117">
        <f t="shared" si="14"/>
        <v>0</v>
      </c>
      <c r="M114" s="104">
        <f>'3.pielikums'!Q218</f>
        <v>9204</v>
      </c>
      <c r="N114" s="12"/>
    </row>
    <row r="115" spans="1:14" ht="15.75">
      <c r="A115" s="51" t="s">
        <v>201</v>
      </c>
      <c r="B115" s="52" t="s">
        <v>150</v>
      </c>
      <c r="C115" s="65">
        <f t="shared" ref="C115:H115" si="17">SUM(C116:C126)</f>
        <v>448494</v>
      </c>
      <c r="D115" s="65">
        <f t="shared" si="17"/>
        <v>14587</v>
      </c>
      <c r="E115" s="65">
        <f t="shared" si="17"/>
        <v>12797</v>
      </c>
      <c r="F115" s="65">
        <f t="shared" si="17"/>
        <v>0</v>
      </c>
      <c r="G115" s="65">
        <f t="shared" si="17"/>
        <v>14490</v>
      </c>
      <c r="H115" s="65">
        <f t="shared" si="17"/>
        <v>651</v>
      </c>
      <c r="I115" s="65">
        <f t="shared" ref="I115:J115" si="18">SUM(I116:I126)</f>
        <v>0</v>
      </c>
      <c r="J115" s="65">
        <f t="shared" si="18"/>
        <v>0</v>
      </c>
      <c r="K115" s="69">
        <f>SUM(K116:K126)</f>
        <v>475781</v>
      </c>
      <c r="L115" s="117">
        <f>D115+F115+H115+J115</f>
        <v>15238</v>
      </c>
      <c r="M115" s="69">
        <f>SUM(M116:M126)</f>
        <v>491019</v>
      </c>
      <c r="N115" s="12"/>
    </row>
    <row r="116" spans="1:14" ht="15.75">
      <c r="A116" s="54"/>
      <c r="B116" s="55" t="s">
        <v>217</v>
      </c>
      <c r="C116" s="56">
        <f>K116-E116-G116</f>
        <v>186029</v>
      </c>
      <c r="D116" s="56">
        <v>7599</v>
      </c>
      <c r="E116" s="57">
        <v>10400</v>
      </c>
      <c r="F116" s="57"/>
      <c r="G116" s="57">
        <v>6210</v>
      </c>
      <c r="H116" s="57"/>
      <c r="I116" s="57"/>
      <c r="J116" s="57"/>
      <c r="K116" s="68">
        <f>'3.pielikums'!Q219</f>
        <v>202639</v>
      </c>
      <c r="L116" s="117">
        <f t="shared" si="14"/>
        <v>7599</v>
      </c>
      <c r="M116" s="104">
        <f>'3.pielikums'!Q221</f>
        <v>210238</v>
      </c>
      <c r="N116" s="12"/>
    </row>
    <row r="117" spans="1:14" ht="15.75">
      <c r="A117" s="54"/>
      <c r="B117" s="55" t="s">
        <v>69</v>
      </c>
      <c r="C117" s="57">
        <f>K117-E117-G117</f>
        <v>26135</v>
      </c>
      <c r="D117" s="57"/>
      <c r="E117" s="57">
        <v>40</v>
      </c>
      <c r="F117" s="57"/>
      <c r="G117" s="57">
        <v>0</v>
      </c>
      <c r="H117" s="57"/>
      <c r="I117" s="57"/>
      <c r="J117" s="57"/>
      <c r="K117" s="68">
        <f>'3.pielikums'!Q225</f>
        <v>26175</v>
      </c>
      <c r="L117" s="117">
        <f t="shared" si="14"/>
        <v>0</v>
      </c>
      <c r="M117" s="104">
        <f>'3.pielikums'!Q227</f>
        <v>26175</v>
      </c>
      <c r="N117" s="12"/>
    </row>
    <row r="118" spans="1:14" ht="15.75">
      <c r="A118" s="54"/>
      <c r="B118" s="58" t="s">
        <v>151</v>
      </c>
      <c r="C118" s="57">
        <f>K118-G118-E118</f>
        <v>29584</v>
      </c>
      <c r="D118" s="57">
        <v>136</v>
      </c>
      <c r="E118" s="57">
        <v>100</v>
      </c>
      <c r="F118" s="57"/>
      <c r="G118" s="57">
        <v>1656</v>
      </c>
      <c r="H118" s="57"/>
      <c r="I118" s="57"/>
      <c r="J118" s="57"/>
      <c r="K118" s="68">
        <f>'3.pielikums'!Q237</f>
        <v>31340</v>
      </c>
      <c r="L118" s="117">
        <f t="shared" si="14"/>
        <v>136</v>
      </c>
      <c r="M118" s="104">
        <f>'3.pielikums'!Q239</f>
        <v>31476</v>
      </c>
      <c r="N118" s="12"/>
    </row>
    <row r="119" spans="1:14" ht="15.75">
      <c r="A119" s="54"/>
      <c r="B119" s="55" t="s">
        <v>72</v>
      </c>
      <c r="C119" s="56">
        <f>K119-G119-E119</f>
        <v>30746</v>
      </c>
      <c r="D119" s="56">
        <v>620</v>
      </c>
      <c r="E119" s="57">
        <v>450</v>
      </c>
      <c r="F119" s="57"/>
      <c r="G119" s="57">
        <v>1242</v>
      </c>
      <c r="H119" s="57">
        <v>651</v>
      </c>
      <c r="I119" s="57"/>
      <c r="J119" s="57"/>
      <c r="K119" s="68">
        <f>'3.pielikums'!Q234</f>
        <v>32438</v>
      </c>
      <c r="L119" s="117">
        <f t="shared" si="14"/>
        <v>1271</v>
      </c>
      <c r="M119" s="104">
        <f>'3.pielikums'!Q236</f>
        <v>33709</v>
      </c>
      <c r="N119" s="12"/>
    </row>
    <row r="120" spans="1:14" ht="15.75">
      <c r="A120" s="54"/>
      <c r="B120" s="55" t="s">
        <v>152</v>
      </c>
      <c r="C120" s="57">
        <f>K120-E120</f>
        <v>15703</v>
      </c>
      <c r="D120" s="57"/>
      <c r="E120" s="57">
        <v>60</v>
      </c>
      <c r="F120" s="57"/>
      <c r="G120" s="57"/>
      <c r="H120" s="57"/>
      <c r="I120" s="57"/>
      <c r="J120" s="57"/>
      <c r="K120" s="68">
        <f>'3.pielikums'!Q240</f>
        <v>15763</v>
      </c>
      <c r="L120" s="117">
        <f t="shared" si="14"/>
        <v>0</v>
      </c>
      <c r="M120" s="104">
        <f>'3.pielikums'!Q242</f>
        <v>15763</v>
      </c>
      <c r="N120" s="12"/>
    </row>
    <row r="121" spans="1:14" ht="15.75">
      <c r="A121" s="54"/>
      <c r="B121" s="55" t="s">
        <v>153</v>
      </c>
      <c r="C121" s="57">
        <f>K121-G121-E121</f>
        <v>47128</v>
      </c>
      <c r="D121" s="57">
        <v>890</v>
      </c>
      <c r="E121" s="57">
        <v>717</v>
      </c>
      <c r="F121" s="57"/>
      <c r="G121" s="57">
        <v>1656</v>
      </c>
      <c r="H121" s="57"/>
      <c r="I121" s="57"/>
      <c r="J121" s="57"/>
      <c r="K121" s="68">
        <f>'3.pielikums'!Q243</f>
        <v>49501</v>
      </c>
      <c r="L121" s="117">
        <f t="shared" si="14"/>
        <v>890</v>
      </c>
      <c r="M121" s="104">
        <f>'3.pielikums'!Q245</f>
        <v>50391</v>
      </c>
      <c r="N121" s="12"/>
    </row>
    <row r="122" spans="1:14" ht="15.75">
      <c r="A122" s="54"/>
      <c r="B122" s="55" t="s">
        <v>154</v>
      </c>
      <c r="C122" s="57">
        <f>K122-E122-G122</f>
        <v>31467</v>
      </c>
      <c r="D122" s="57"/>
      <c r="E122" s="57">
        <v>640</v>
      </c>
      <c r="F122" s="57"/>
      <c r="G122" s="57">
        <v>1656</v>
      </c>
      <c r="H122" s="57"/>
      <c r="I122" s="57"/>
      <c r="J122" s="57"/>
      <c r="K122" s="68">
        <f>'3.pielikums'!Q246</f>
        <v>33763</v>
      </c>
      <c r="L122" s="117">
        <f t="shared" si="14"/>
        <v>0</v>
      </c>
      <c r="M122" s="104">
        <f>'3.pielikums'!Q248</f>
        <v>33763</v>
      </c>
      <c r="N122" s="12"/>
    </row>
    <row r="123" spans="1:14" ht="31.5">
      <c r="A123" s="54"/>
      <c r="B123" s="46" t="s">
        <v>155</v>
      </c>
      <c r="C123" s="57">
        <f>K123-G123-E123</f>
        <v>26331</v>
      </c>
      <c r="D123" s="57">
        <v>1080</v>
      </c>
      <c r="E123" s="57">
        <v>150</v>
      </c>
      <c r="F123" s="57"/>
      <c r="G123" s="57">
        <v>1242</v>
      </c>
      <c r="H123" s="57"/>
      <c r="I123" s="57"/>
      <c r="J123" s="57"/>
      <c r="K123" s="68">
        <f>'3.pielikums'!Q249</f>
        <v>27723</v>
      </c>
      <c r="L123" s="117">
        <f t="shared" si="14"/>
        <v>1080</v>
      </c>
      <c r="M123" s="104">
        <f>'3.pielikums'!Q251</f>
        <v>28803</v>
      </c>
      <c r="N123" s="12"/>
    </row>
    <row r="124" spans="1:14" ht="15.75">
      <c r="A124" s="54"/>
      <c r="B124" s="55" t="s">
        <v>156</v>
      </c>
      <c r="C124" s="57">
        <f>K124-E124-G124</f>
        <v>25033</v>
      </c>
      <c r="D124" s="57">
        <v>4262</v>
      </c>
      <c r="E124" s="57">
        <v>200</v>
      </c>
      <c r="F124" s="57"/>
      <c r="G124" s="57">
        <v>828</v>
      </c>
      <c r="H124" s="57"/>
      <c r="I124" s="57"/>
      <c r="J124" s="57"/>
      <c r="K124" s="68">
        <f>'3.pielikums'!Q252</f>
        <v>26061</v>
      </c>
      <c r="L124" s="117">
        <f t="shared" si="14"/>
        <v>4262</v>
      </c>
      <c r="M124" s="104">
        <f>'3.pielikums'!Q254</f>
        <v>30323</v>
      </c>
      <c r="N124" s="12"/>
    </row>
    <row r="125" spans="1:14" ht="15.75">
      <c r="A125" s="54"/>
      <c r="B125" s="55" t="s">
        <v>157</v>
      </c>
      <c r="C125" s="57">
        <f>K125-E125</f>
        <v>12818</v>
      </c>
      <c r="D125" s="57"/>
      <c r="E125" s="57">
        <v>40</v>
      </c>
      <c r="F125" s="57"/>
      <c r="G125" s="57"/>
      <c r="H125" s="57"/>
      <c r="I125" s="57"/>
      <c r="J125" s="57"/>
      <c r="K125" s="68">
        <f>'3.pielikums'!Q228</f>
        <v>12858</v>
      </c>
      <c r="L125" s="117">
        <f t="shared" si="14"/>
        <v>0</v>
      </c>
      <c r="M125" s="104">
        <f>'3.pielikums'!Q230</f>
        <v>12858</v>
      </c>
      <c r="N125" s="12"/>
    </row>
    <row r="126" spans="1:14" ht="15.75">
      <c r="A126" s="54"/>
      <c r="B126" s="55" t="s">
        <v>158</v>
      </c>
      <c r="C126" s="57">
        <f>K126</f>
        <v>17520</v>
      </c>
      <c r="D126" s="57"/>
      <c r="E126" s="57"/>
      <c r="F126" s="57"/>
      <c r="G126" s="57"/>
      <c r="H126" s="57"/>
      <c r="I126" s="57"/>
      <c r="J126" s="57"/>
      <c r="K126" s="68">
        <f>'3.pielikums'!Q231</f>
        <v>17520</v>
      </c>
      <c r="L126" s="117">
        <f t="shared" si="14"/>
        <v>0</v>
      </c>
      <c r="M126" s="104">
        <f>'3.pielikums'!Q233</f>
        <v>17520</v>
      </c>
      <c r="N126" s="12"/>
    </row>
    <row r="127" spans="1:14" ht="31.5">
      <c r="A127" s="51" t="s">
        <v>202</v>
      </c>
      <c r="B127" s="59" t="s">
        <v>159</v>
      </c>
      <c r="C127" s="53">
        <f>C128+C129+C130+C131+C132+C133</f>
        <v>153220</v>
      </c>
      <c r="D127" s="53">
        <f>D128+D129+D130+D131+D132+D133</f>
        <v>-14187</v>
      </c>
      <c r="E127" s="53">
        <f>E128+E129+E130+E131+E132+E133</f>
        <v>1200</v>
      </c>
      <c r="F127" s="53">
        <f>F128+F129+F130+F131+F132+F133</f>
        <v>0</v>
      </c>
      <c r="G127" s="53">
        <f>G128+G129+G130+G131+G132+G133+G134</f>
        <v>1800</v>
      </c>
      <c r="H127" s="53">
        <f>H128+H129+H130+H131+H132+H133+H134</f>
        <v>21019</v>
      </c>
      <c r="I127" s="53">
        <f>I128+I129+I130+I131+I132+I133+I134</f>
        <v>307461</v>
      </c>
      <c r="J127" s="53">
        <f>J128+J129+J130+J131+J132+J133+J134</f>
        <v>261</v>
      </c>
      <c r="K127" s="68">
        <f>K128+K129+K130+K131+K132+K133+K134</f>
        <v>463681</v>
      </c>
      <c r="L127" s="117">
        <f>D127+F127+H127+J127</f>
        <v>7093</v>
      </c>
      <c r="M127" s="68">
        <f>M128+M129+M130+M131+M132+M133+M134</f>
        <v>470774</v>
      </c>
      <c r="N127" s="12"/>
    </row>
    <row r="128" spans="1:14" ht="15.75">
      <c r="A128" s="54"/>
      <c r="B128" s="55" t="s">
        <v>68</v>
      </c>
      <c r="C128" s="57">
        <f>K128-E128</f>
        <v>49895</v>
      </c>
      <c r="D128" s="57"/>
      <c r="E128" s="57">
        <v>1200</v>
      </c>
      <c r="F128" s="57"/>
      <c r="G128" s="57"/>
      <c r="H128" s="57"/>
      <c r="I128" s="57"/>
      <c r="J128" s="57"/>
      <c r="K128" s="68">
        <f>'3.pielikums'!Q222</f>
        <v>51095</v>
      </c>
      <c r="L128" s="117">
        <f t="shared" si="14"/>
        <v>0</v>
      </c>
      <c r="M128" s="104">
        <f>'3.pielikums'!Q224</f>
        <v>51095</v>
      </c>
      <c r="N128" s="12"/>
    </row>
    <row r="129" spans="1:14" s="7" customFormat="1" ht="15.75">
      <c r="A129" s="54"/>
      <c r="B129" s="55" t="s">
        <v>187</v>
      </c>
      <c r="C129" s="57">
        <v>0</v>
      </c>
      <c r="D129" s="57"/>
      <c r="E129" s="57"/>
      <c r="F129" s="57"/>
      <c r="G129" s="57"/>
      <c r="H129" s="57"/>
      <c r="I129" s="57"/>
      <c r="J129" s="57"/>
      <c r="K129" s="51">
        <v>0</v>
      </c>
      <c r="L129" s="117">
        <f t="shared" si="14"/>
        <v>0</v>
      </c>
      <c r="M129" s="102"/>
      <c r="N129" s="12"/>
    </row>
    <row r="130" spans="1:14" ht="31.5">
      <c r="A130" s="51"/>
      <c r="B130" s="66" t="s">
        <v>79</v>
      </c>
      <c r="C130" s="64">
        <f>K130</f>
        <v>48500</v>
      </c>
      <c r="D130" s="64">
        <v>400</v>
      </c>
      <c r="E130" s="64"/>
      <c r="F130" s="64"/>
      <c r="G130" s="64"/>
      <c r="H130" s="64"/>
      <c r="I130" s="64"/>
      <c r="J130" s="64"/>
      <c r="K130" s="68">
        <f>'3.pielikums'!Q255</f>
        <v>48500</v>
      </c>
      <c r="L130" s="117">
        <f t="shared" si="14"/>
        <v>400</v>
      </c>
      <c r="M130" s="104">
        <f>'3.pielikums'!Q257</f>
        <v>48900</v>
      </c>
      <c r="N130" s="12"/>
    </row>
    <row r="131" spans="1:14" s="7" customFormat="1" ht="48" customHeight="1">
      <c r="A131" s="51"/>
      <c r="B131" s="46" t="s">
        <v>261</v>
      </c>
      <c r="C131" s="64">
        <v>2384</v>
      </c>
      <c r="D131" s="64"/>
      <c r="E131" s="64"/>
      <c r="F131" s="64"/>
      <c r="G131" s="64">
        <v>0</v>
      </c>
      <c r="H131" s="64"/>
      <c r="I131" s="64">
        <v>297162</v>
      </c>
      <c r="J131" s="64"/>
      <c r="K131" s="68">
        <f>'3.pielikums'!Q426</f>
        <v>299546</v>
      </c>
      <c r="L131" s="117">
        <f t="shared" si="14"/>
        <v>0</v>
      </c>
      <c r="M131" s="68">
        <f>'3.pielikums'!Q428</f>
        <v>299546</v>
      </c>
      <c r="N131" s="12"/>
    </row>
    <row r="132" spans="1:14" s="7" customFormat="1" ht="31.5" customHeight="1">
      <c r="A132" s="76"/>
      <c r="B132" s="82" t="s">
        <v>268</v>
      </c>
      <c r="C132" s="64">
        <v>1837</v>
      </c>
      <c r="D132" s="64"/>
      <c r="E132" s="64"/>
      <c r="F132" s="64"/>
      <c r="G132" s="64"/>
      <c r="H132" s="64"/>
      <c r="I132" s="64"/>
      <c r="J132" s="64"/>
      <c r="K132" s="68">
        <f>C132</f>
        <v>1837</v>
      </c>
      <c r="L132" s="117">
        <f t="shared" si="14"/>
        <v>0</v>
      </c>
      <c r="M132" s="104">
        <f>K132+L132</f>
        <v>1837</v>
      </c>
      <c r="N132" s="12"/>
    </row>
    <row r="133" spans="1:14" s="7" customFormat="1" ht="31.5" customHeight="1">
      <c r="A133" s="80"/>
      <c r="B133" s="82" t="s">
        <v>276</v>
      </c>
      <c r="C133" s="53">
        <f>K133</f>
        <v>50604</v>
      </c>
      <c r="D133" s="53">
        <v>-14587</v>
      </c>
      <c r="E133" s="64"/>
      <c r="F133" s="64"/>
      <c r="G133" s="64"/>
      <c r="H133" s="64">
        <v>21019</v>
      </c>
      <c r="I133" s="64"/>
      <c r="J133" s="64"/>
      <c r="K133" s="68">
        <f>'3.pielikums'!Q447</f>
        <v>50604</v>
      </c>
      <c r="L133" s="117">
        <f t="shared" si="14"/>
        <v>6432</v>
      </c>
      <c r="M133" s="68">
        <f>'3.pielikums'!Q449</f>
        <v>57036</v>
      </c>
      <c r="N133" s="12"/>
    </row>
    <row r="134" spans="1:14" s="7" customFormat="1" ht="50.25" customHeight="1">
      <c r="A134" s="90"/>
      <c r="B134" s="82" t="s">
        <v>294</v>
      </c>
      <c r="C134" s="53"/>
      <c r="D134" s="53"/>
      <c r="E134" s="64"/>
      <c r="F134" s="64"/>
      <c r="G134" s="64">
        <v>1800</v>
      </c>
      <c r="H134" s="64"/>
      <c r="I134" s="64">
        <v>10299</v>
      </c>
      <c r="J134" s="64">
        <v>261</v>
      </c>
      <c r="K134" s="68">
        <f>'3.pielikums'!Q408</f>
        <v>12099</v>
      </c>
      <c r="L134" s="117">
        <f t="shared" si="14"/>
        <v>261</v>
      </c>
      <c r="M134" s="68">
        <f>'3.pielikums'!Q410</f>
        <v>12360</v>
      </c>
      <c r="N134" s="12"/>
    </row>
    <row r="135" spans="1:14" ht="47.25">
      <c r="A135" s="51" t="s">
        <v>203</v>
      </c>
      <c r="B135" s="66" t="s">
        <v>160</v>
      </c>
      <c r="C135" s="53">
        <f>C137+C136+C141+C138+C139+C140</f>
        <v>31531</v>
      </c>
      <c r="D135" s="53">
        <f>D137+D136+D141+D138+D139+D140</f>
        <v>0</v>
      </c>
      <c r="E135" s="53">
        <f>E137+E136</f>
        <v>0</v>
      </c>
      <c r="F135" s="53"/>
      <c r="G135" s="53">
        <f>G137+G136</f>
        <v>0</v>
      </c>
      <c r="H135" s="53"/>
      <c r="I135" s="53">
        <f>I137+I136</f>
        <v>0</v>
      </c>
      <c r="J135" s="53"/>
      <c r="K135" s="68">
        <f>K137+K136+K141+K138+K139+K140</f>
        <v>31531</v>
      </c>
      <c r="L135" s="117">
        <f t="shared" si="14"/>
        <v>0</v>
      </c>
      <c r="M135" s="68">
        <f>M137+M136+M141+M138+M139+M140</f>
        <v>31531</v>
      </c>
      <c r="N135" s="12"/>
    </row>
    <row r="136" spans="1:14" s="7" customFormat="1" ht="15.75">
      <c r="A136" s="51"/>
      <c r="B136" s="66" t="s">
        <v>243</v>
      </c>
      <c r="C136" s="53">
        <f>K136</f>
        <v>3500</v>
      </c>
      <c r="D136" s="53"/>
      <c r="E136" s="53"/>
      <c r="F136" s="53"/>
      <c r="G136" s="53"/>
      <c r="H136" s="53"/>
      <c r="I136" s="53"/>
      <c r="J136" s="53"/>
      <c r="K136" s="68">
        <f>'3.pielikums'!Q369</f>
        <v>3500</v>
      </c>
      <c r="L136" s="117">
        <f t="shared" si="14"/>
        <v>0</v>
      </c>
      <c r="M136" s="68">
        <f>'3.pielikums'!Q371</f>
        <v>3500</v>
      </c>
      <c r="N136" s="12"/>
    </row>
    <row r="137" spans="1:14" ht="15.75">
      <c r="A137" s="51"/>
      <c r="B137" s="75" t="s">
        <v>289</v>
      </c>
      <c r="C137" s="53">
        <f t="shared" ref="C137:C141" si="19">K137</f>
        <v>1000</v>
      </c>
      <c r="D137" s="53"/>
      <c r="E137" s="64"/>
      <c r="F137" s="64"/>
      <c r="G137" s="64"/>
      <c r="H137" s="64"/>
      <c r="I137" s="64"/>
      <c r="J137" s="64"/>
      <c r="K137" s="68">
        <f>'3.pielikums'!Q384</f>
        <v>1000</v>
      </c>
      <c r="L137" s="117">
        <f t="shared" si="14"/>
        <v>0</v>
      </c>
      <c r="M137" s="68">
        <f>'3.pielikums'!Q386</f>
        <v>1000</v>
      </c>
      <c r="N137" s="12"/>
    </row>
    <row r="138" spans="1:14" s="7" customFormat="1" ht="28.5">
      <c r="A138" s="89"/>
      <c r="B138" s="75" t="s">
        <v>290</v>
      </c>
      <c r="C138" s="53">
        <f t="shared" si="19"/>
        <v>4100</v>
      </c>
      <c r="D138" s="53"/>
      <c r="E138" s="64"/>
      <c r="F138" s="64"/>
      <c r="G138" s="64"/>
      <c r="H138" s="64"/>
      <c r="I138" s="64"/>
      <c r="J138" s="64"/>
      <c r="K138" s="68">
        <f>'3.pielikums'!Q375</f>
        <v>4100</v>
      </c>
      <c r="L138" s="117">
        <f t="shared" si="14"/>
        <v>0</v>
      </c>
      <c r="M138" s="68">
        <f>'3.pielikums'!Q377</f>
        <v>4100</v>
      </c>
      <c r="N138" s="12"/>
    </row>
    <row r="139" spans="1:14" s="7" customFormat="1" ht="28.5">
      <c r="A139" s="89"/>
      <c r="B139" s="75" t="s">
        <v>291</v>
      </c>
      <c r="C139" s="53">
        <f t="shared" si="19"/>
        <v>14356</v>
      </c>
      <c r="D139" s="53"/>
      <c r="E139" s="64"/>
      <c r="F139" s="64"/>
      <c r="G139" s="64"/>
      <c r="H139" s="64"/>
      <c r="I139" s="64"/>
      <c r="J139" s="64"/>
      <c r="K139" s="68">
        <f>'3.pielikums'!Q378</f>
        <v>14356</v>
      </c>
      <c r="L139" s="117">
        <f t="shared" si="14"/>
        <v>0</v>
      </c>
      <c r="M139" s="68">
        <f>'3.pielikums'!Q380</f>
        <v>14356</v>
      </c>
      <c r="N139" s="12"/>
    </row>
    <row r="140" spans="1:14" s="7" customFormat="1" ht="15.75">
      <c r="A140" s="89"/>
      <c r="B140" s="75" t="s">
        <v>292</v>
      </c>
      <c r="C140" s="53">
        <f t="shared" si="19"/>
        <v>4575</v>
      </c>
      <c r="D140" s="53"/>
      <c r="E140" s="64"/>
      <c r="F140" s="64"/>
      <c r="G140" s="64"/>
      <c r="H140" s="64"/>
      <c r="I140" s="64"/>
      <c r="J140" s="64"/>
      <c r="K140" s="68">
        <f>'3.pielikums'!Q381</f>
        <v>4575</v>
      </c>
      <c r="L140" s="117">
        <f t="shared" si="14"/>
        <v>0</v>
      </c>
      <c r="M140" s="68">
        <f>'3.pielikums'!Q383</f>
        <v>4575</v>
      </c>
      <c r="N140" s="12"/>
    </row>
    <row r="141" spans="1:14" s="7" customFormat="1" ht="15.75">
      <c r="A141" s="80"/>
      <c r="B141" s="75" t="s">
        <v>270</v>
      </c>
      <c r="C141" s="53">
        <f t="shared" si="19"/>
        <v>4000</v>
      </c>
      <c r="D141" s="53"/>
      <c r="E141" s="64"/>
      <c r="F141" s="64"/>
      <c r="G141" s="64"/>
      <c r="H141" s="64"/>
      <c r="I141" s="64"/>
      <c r="J141" s="64"/>
      <c r="K141" s="68">
        <f>'3.pielikums'!Q372</f>
        <v>4000</v>
      </c>
      <c r="L141" s="117">
        <f t="shared" si="14"/>
        <v>0</v>
      </c>
      <c r="M141" s="68">
        <f>'3.pielikums'!Q374</f>
        <v>4000</v>
      </c>
      <c r="N141" s="12"/>
    </row>
    <row r="142" spans="1:14" ht="15.75">
      <c r="A142" s="51" t="s">
        <v>161</v>
      </c>
      <c r="B142" s="52" t="s">
        <v>162</v>
      </c>
      <c r="C142" s="53">
        <f t="shared" ref="C142:J142" si="20">C143+C150+C155+C163+C169+C171</f>
        <v>3601216</v>
      </c>
      <c r="D142" s="53">
        <f t="shared" si="20"/>
        <v>63684</v>
      </c>
      <c r="E142" s="53">
        <f t="shared" si="20"/>
        <v>325876</v>
      </c>
      <c r="F142" s="53">
        <f t="shared" si="20"/>
        <v>5650</v>
      </c>
      <c r="G142" s="53">
        <f t="shared" si="20"/>
        <v>2683636</v>
      </c>
      <c r="H142" s="53">
        <f t="shared" si="20"/>
        <v>15220</v>
      </c>
      <c r="I142" s="53">
        <f t="shared" si="20"/>
        <v>2387542</v>
      </c>
      <c r="J142" s="53">
        <f t="shared" si="20"/>
        <v>0</v>
      </c>
      <c r="K142" s="68">
        <f>K143+K150+K155+K163+K169+K171</f>
        <v>8998270</v>
      </c>
      <c r="L142" s="117">
        <f>D142+F142+H142+J142</f>
        <v>84554</v>
      </c>
      <c r="M142" s="68">
        <f>M143+M150+M155+M163+M169+M171</f>
        <v>9082824</v>
      </c>
      <c r="N142" s="12"/>
    </row>
    <row r="143" spans="1:14" ht="15.75">
      <c r="A143" s="51" t="s">
        <v>204</v>
      </c>
      <c r="B143" s="52" t="s">
        <v>163</v>
      </c>
      <c r="C143" s="53">
        <f t="shared" ref="C143:H143" si="21">SUM(C144:C148)</f>
        <v>974486</v>
      </c>
      <c r="D143" s="53">
        <f t="shared" si="21"/>
        <v>-1751</v>
      </c>
      <c r="E143" s="53">
        <f t="shared" si="21"/>
        <v>108751</v>
      </c>
      <c r="F143" s="53">
        <f t="shared" si="21"/>
        <v>0</v>
      </c>
      <c r="G143" s="53">
        <f t="shared" si="21"/>
        <v>152911</v>
      </c>
      <c r="H143" s="53">
        <f t="shared" si="21"/>
        <v>0</v>
      </c>
      <c r="I143" s="53">
        <f t="shared" ref="I143:J143" si="22">SUM(I144:I148)</f>
        <v>0</v>
      </c>
      <c r="J143" s="53">
        <f t="shared" si="22"/>
        <v>0</v>
      </c>
      <c r="K143" s="68">
        <f>SUM(K144:K148)</f>
        <v>1236148</v>
      </c>
      <c r="L143" s="117">
        <f t="shared" si="14"/>
        <v>-1751</v>
      </c>
      <c r="M143" s="68">
        <f>SUM(M144:M148)</f>
        <v>1234397</v>
      </c>
      <c r="N143" s="12"/>
    </row>
    <row r="144" spans="1:14" ht="15.75">
      <c r="A144" s="54"/>
      <c r="B144" s="55" t="s">
        <v>80</v>
      </c>
      <c r="C144" s="56">
        <f>K144-G144-E144</f>
        <v>368099</v>
      </c>
      <c r="D144" s="56">
        <v>-1303</v>
      </c>
      <c r="E144" s="57">
        <v>48800</v>
      </c>
      <c r="F144" s="57"/>
      <c r="G144" s="57">
        <f>1791+83174</f>
        <v>84965</v>
      </c>
      <c r="H144" s="57"/>
      <c r="I144" s="57"/>
      <c r="J144" s="57"/>
      <c r="K144" s="68">
        <f>'3.pielikums'!Q258</f>
        <v>501864</v>
      </c>
      <c r="L144" s="117">
        <f t="shared" si="14"/>
        <v>-1303</v>
      </c>
      <c r="M144" s="104">
        <f>'3.pielikums'!Q260</f>
        <v>500561</v>
      </c>
      <c r="N144" s="12"/>
    </row>
    <row r="145" spans="1:14" ht="15.75">
      <c r="A145" s="54"/>
      <c r="B145" s="55" t="s">
        <v>81</v>
      </c>
      <c r="C145" s="57">
        <f>K145-G145-E145</f>
        <v>264547</v>
      </c>
      <c r="D145" s="57">
        <v>-178</v>
      </c>
      <c r="E145" s="57">
        <v>32900</v>
      </c>
      <c r="F145" s="57"/>
      <c r="G145" s="57">
        <f>914+27992</f>
        <v>28906</v>
      </c>
      <c r="H145" s="57"/>
      <c r="I145" s="57"/>
      <c r="J145" s="57"/>
      <c r="K145" s="68">
        <f>'3.pielikums'!Q261</f>
        <v>326353</v>
      </c>
      <c r="L145" s="117">
        <f t="shared" si="14"/>
        <v>-178</v>
      </c>
      <c r="M145" s="104">
        <f>'3.pielikums'!Q263</f>
        <v>326175</v>
      </c>
      <c r="N145" s="12"/>
    </row>
    <row r="146" spans="1:14" ht="15.75">
      <c r="A146" s="54"/>
      <c r="B146" s="55" t="s">
        <v>82</v>
      </c>
      <c r="C146" s="57">
        <f>K146-E146-G146</f>
        <v>73274</v>
      </c>
      <c r="D146" s="57">
        <v>-216</v>
      </c>
      <c r="E146" s="57">
        <v>6520</v>
      </c>
      <c r="F146" s="57"/>
      <c r="G146" s="57">
        <f>12182+336</f>
        <v>12518</v>
      </c>
      <c r="H146" s="57"/>
      <c r="I146" s="57"/>
      <c r="J146" s="57"/>
      <c r="K146" s="68">
        <f>'3.pielikums'!Q264</f>
        <v>92312</v>
      </c>
      <c r="L146" s="117">
        <f t="shared" si="14"/>
        <v>-216</v>
      </c>
      <c r="M146" s="104">
        <f>'3.pielikums'!Q266</f>
        <v>92096</v>
      </c>
      <c r="N146" s="12"/>
    </row>
    <row r="147" spans="1:14" ht="15.75">
      <c r="A147" s="54"/>
      <c r="B147" s="55" t="s">
        <v>83</v>
      </c>
      <c r="C147" s="57">
        <f>K147-E147-G147</f>
        <v>181630</v>
      </c>
      <c r="D147" s="57">
        <v>54</v>
      </c>
      <c r="E147" s="57">
        <v>12731</v>
      </c>
      <c r="F147" s="57"/>
      <c r="G147" s="57">
        <f>15682+410</f>
        <v>16092</v>
      </c>
      <c r="H147" s="57"/>
      <c r="I147" s="57"/>
      <c r="J147" s="57"/>
      <c r="K147" s="68">
        <f>'3.pielikums'!Q267</f>
        <v>210453</v>
      </c>
      <c r="L147" s="117">
        <f t="shared" si="14"/>
        <v>54</v>
      </c>
      <c r="M147" s="104">
        <f>'3.pielikums'!Q269</f>
        <v>210507</v>
      </c>
      <c r="N147" s="12"/>
    </row>
    <row r="148" spans="1:14" ht="20.25" customHeight="1">
      <c r="A148" s="54"/>
      <c r="B148" s="55" t="s">
        <v>84</v>
      </c>
      <c r="C148" s="57">
        <f>K148-E148-G148</f>
        <v>86936</v>
      </c>
      <c r="D148" s="57">
        <v>-108</v>
      </c>
      <c r="E148" s="57">
        <v>7800</v>
      </c>
      <c r="F148" s="57"/>
      <c r="G148" s="57">
        <f>10150+280</f>
        <v>10430</v>
      </c>
      <c r="H148" s="57"/>
      <c r="I148" s="57"/>
      <c r="J148" s="57"/>
      <c r="K148" s="68">
        <f>'3.pielikums'!Q270</f>
        <v>105166</v>
      </c>
      <c r="L148" s="117">
        <f t="shared" si="14"/>
        <v>-108</v>
      </c>
      <c r="M148" s="104">
        <f>'3.pielikums'!Q272</f>
        <v>105058</v>
      </c>
      <c r="N148" s="12"/>
    </row>
    <row r="149" spans="1:14" ht="36" customHeight="1">
      <c r="A149" s="51" t="s">
        <v>241</v>
      </c>
      <c r="B149" s="66" t="s">
        <v>164</v>
      </c>
      <c r="C149" s="57"/>
      <c r="D149" s="57"/>
      <c r="E149" s="57"/>
      <c r="F149" s="57"/>
      <c r="G149" s="57"/>
      <c r="H149" s="57"/>
      <c r="I149" s="57"/>
      <c r="J149" s="57"/>
      <c r="K149" s="51"/>
      <c r="L149" s="117">
        <f t="shared" si="14"/>
        <v>0</v>
      </c>
      <c r="M149" s="106"/>
      <c r="N149" s="12"/>
    </row>
    <row r="150" spans="1:14" ht="15.75">
      <c r="A150" s="51" t="s">
        <v>205</v>
      </c>
      <c r="B150" s="52" t="s">
        <v>165</v>
      </c>
      <c r="C150" s="53">
        <f t="shared" ref="C150:K150" si="23">SUM(C151:C154)</f>
        <v>490462</v>
      </c>
      <c r="D150" s="53">
        <f t="shared" si="23"/>
        <v>17948</v>
      </c>
      <c r="E150" s="53">
        <f t="shared" si="23"/>
        <v>37142</v>
      </c>
      <c r="F150" s="53">
        <f t="shared" si="23"/>
        <v>5500</v>
      </c>
      <c r="G150" s="53">
        <f t="shared" si="23"/>
        <v>835593</v>
      </c>
      <c r="H150" s="53">
        <f t="shared" si="23"/>
        <v>793</v>
      </c>
      <c r="I150" s="53">
        <f t="shared" si="23"/>
        <v>0</v>
      </c>
      <c r="J150" s="53">
        <f t="shared" si="23"/>
        <v>0</v>
      </c>
      <c r="K150" s="68">
        <f t="shared" si="23"/>
        <v>1363197</v>
      </c>
      <c r="L150" s="117">
        <f t="shared" si="14"/>
        <v>24241</v>
      </c>
      <c r="M150" s="68">
        <f>SUM(M151:M154)</f>
        <v>1387438</v>
      </c>
      <c r="N150" s="12"/>
    </row>
    <row r="151" spans="1:14" ht="15.75">
      <c r="A151" s="54"/>
      <c r="B151" s="55" t="s">
        <v>85</v>
      </c>
      <c r="C151" s="57">
        <f>K151-E151-G151</f>
        <v>246923</v>
      </c>
      <c r="D151" s="57">
        <v>11395</v>
      </c>
      <c r="E151" s="57">
        <v>1332</v>
      </c>
      <c r="F151" s="57"/>
      <c r="G151" s="57">
        <f>8600+60184+351194+8600</f>
        <v>428578</v>
      </c>
      <c r="H151" s="57">
        <v>717</v>
      </c>
      <c r="I151" s="57"/>
      <c r="J151" s="57"/>
      <c r="K151" s="68">
        <f>'3.pielikums'!Q273</f>
        <v>676833</v>
      </c>
      <c r="L151" s="117">
        <f t="shared" si="14"/>
        <v>12112</v>
      </c>
      <c r="M151" s="104">
        <f>'3.pielikums'!Q275</f>
        <v>688945</v>
      </c>
      <c r="N151" s="12"/>
    </row>
    <row r="152" spans="1:14" ht="15.75">
      <c r="A152" s="54"/>
      <c r="B152" s="55" t="s">
        <v>86</v>
      </c>
      <c r="C152" s="57">
        <f>K152-E152-G152</f>
        <v>140598</v>
      </c>
      <c r="D152" s="57">
        <v>4021</v>
      </c>
      <c r="E152" s="57">
        <v>2800</v>
      </c>
      <c r="F152" s="57"/>
      <c r="G152" s="57">
        <f>4737+7178+1519+130485+4816</f>
        <v>148735</v>
      </c>
      <c r="H152" s="57">
        <v>43</v>
      </c>
      <c r="I152" s="57"/>
      <c r="J152" s="57"/>
      <c r="K152" s="68">
        <f>'3.pielikums'!Q276</f>
        <v>292133</v>
      </c>
      <c r="L152" s="117">
        <f t="shared" si="14"/>
        <v>4064</v>
      </c>
      <c r="M152" s="104">
        <f>'3.pielikums'!Q278</f>
        <v>296197</v>
      </c>
      <c r="N152" s="12"/>
    </row>
    <row r="153" spans="1:14" ht="15.75">
      <c r="A153" s="54"/>
      <c r="B153" s="55" t="s">
        <v>221</v>
      </c>
      <c r="C153" s="57">
        <f>K153-G153-E153</f>
        <v>99507</v>
      </c>
      <c r="D153" s="57">
        <v>2532</v>
      </c>
      <c r="E153" s="57">
        <v>3029</v>
      </c>
      <c r="F153" s="57"/>
      <c r="G153" s="57">
        <v>5477</v>
      </c>
      <c r="H153" s="57">
        <v>33</v>
      </c>
      <c r="I153" s="57"/>
      <c r="J153" s="57"/>
      <c r="K153" s="68">
        <f>'3.pielikums'!Q279</f>
        <v>108013</v>
      </c>
      <c r="L153" s="117">
        <f t="shared" ref="L153:L215" si="24">D153+F153+H153+J153</f>
        <v>2565</v>
      </c>
      <c r="M153" s="104">
        <f>'3.pielikums'!Q281</f>
        <v>110578</v>
      </c>
      <c r="N153" s="12"/>
    </row>
    <row r="154" spans="1:14" s="7" customFormat="1" ht="15.75">
      <c r="A154" s="54"/>
      <c r="B154" s="55" t="s">
        <v>186</v>
      </c>
      <c r="C154" s="57">
        <v>3434</v>
      </c>
      <c r="D154" s="57">
        <v>0</v>
      </c>
      <c r="E154" s="57">
        <v>29981</v>
      </c>
      <c r="F154" s="57">
        <v>5500</v>
      </c>
      <c r="G154" s="57">
        <f>252115+688</f>
        <v>252803</v>
      </c>
      <c r="H154" s="57"/>
      <c r="I154" s="57"/>
      <c r="J154" s="57"/>
      <c r="K154" s="68">
        <f>'3.pielikums'!Q282</f>
        <v>286218</v>
      </c>
      <c r="L154" s="117">
        <f t="shared" si="24"/>
        <v>5500</v>
      </c>
      <c r="M154" s="104">
        <f>'3.pielikums'!Q284</f>
        <v>291718</v>
      </c>
      <c r="N154" s="12"/>
    </row>
    <row r="155" spans="1:14" ht="15.75">
      <c r="A155" s="51"/>
      <c r="B155" s="52" t="s">
        <v>166</v>
      </c>
      <c r="C155" s="53">
        <f t="shared" ref="C155:H155" si="25">SUM(C156:C162)</f>
        <v>1148359</v>
      </c>
      <c r="D155" s="53">
        <f t="shared" si="25"/>
        <v>32590</v>
      </c>
      <c r="E155" s="53">
        <f t="shared" si="25"/>
        <v>51932</v>
      </c>
      <c r="F155" s="53">
        <f t="shared" si="25"/>
        <v>150</v>
      </c>
      <c r="G155" s="53">
        <f t="shared" si="25"/>
        <v>797179</v>
      </c>
      <c r="H155" s="53">
        <f t="shared" si="25"/>
        <v>93</v>
      </c>
      <c r="I155" s="53">
        <f t="shared" ref="I155:J155" si="26">SUM(I156:I162)</f>
        <v>0</v>
      </c>
      <c r="J155" s="53">
        <f t="shared" si="26"/>
        <v>0</v>
      </c>
      <c r="K155" s="68">
        <f>SUM(K156:K162)</f>
        <v>1997470</v>
      </c>
      <c r="L155" s="117">
        <f>D155+F155+H155+J155</f>
        <v>32833</v>
      </c>
      <c r="M155" s="68">
        <f>SUM(M156:M162)</f>
        <v>2030303</v>
      </c>
      <c r="N155" s="12"/>
    </row>
    <row r="156" spans="1:14" ht="15.75">
      <c r="A156" s="54"/>
      <c r="B156" s="55" t="s">
        <v>87</v>
      </c>
      <c r="C156" s="57">
        <f>K156-G156-E156</f>
        <v>307001</v>
      </c>
      <c r="D156" s="57">
        <v>8709</v>
      </c>
      <c r="E156" s="57">
        <v>2500</v>
      </c>
      <c r="F156" s="57"/>
      <c r="G156" s="57">
        <f>5205+3686+297683+7184</f>
        <v>313758</v>
      </c>
      <c r="H156" s="57"/>
      <c r="I156" s="57"/>
      <c r="J156" s="57"/>
      <c r="K156" s="68">
        <f>'3.pielikums'!Q285</f>
        <v>623259</v>
      </c>
      <c r="L156" s="117">
        <f t="shared" si="24"/>
        <v>8709</v>
      </c>
      <c r="M156" s="104">
        <f>'3.pielikums'!Q287</f>
        <v>631968</v>
      </c>
      <c r="N156" s="12"/>
    </row>
    <row r="157" spans="1:14" ht="31.5">
      <c r="A157" s="54"/>
      <c r="B157" s="58" t="s">
        <v>232</v>
      </c>
      <c r="C157" s="57">
        <f>K157-G157-E157</f>
        <v>402806</v>
      </c>
      <c r="D157" s="57">
        <v>5744</v>
      </c>
      <c r="E157" s="57">
        <v>27300</v>
      </c>
      <c r="F157" s="57">
        <v>150</v>
      </c>
      <c r="G157" s="57">
        <f>3209+15000+182792+7488</f>
        <v>208489</v>
      </c>
      <c r="H157" s="57">
        <v>205</v>
      </c>
      <c r="I157" s="57"/>
      <c r="J157" s="57"/>
      <c r="K157" s="68">
        <f>'3.pielikums'!Q288</f>
        <v>638595</v>
      </c>
      <c r="L157" s="117">
        <f>D157+F157+H157+J157</f>
        <v>6099</v>
      </c>
      <c r="M157" s="104">
        <f>'3.pielikums'!Q290</f>
        <v>644694</v>
      </c>
      <c r="N157" s="12"/>
    </row>
    <row r="158" spans="1:14" ht="15.75">
      <c r="A158" s="54"/>
      <c r="B158" s="55" t="s">
        <v>88</v>
      </c>
      <c r="C158" s="57">
        <f>K158-G158-E158</f>
        <v>200094</v>
      </c>
      <c r="D158" s="57">
        <v>2510</v>
      </c>
      <c r="E158" s="57">
        <v>13864</v>
      </c>
      <c r="F158" s="57"/>
      <c r="G158" s="57">
        <f>10597+2518+4560+105984+4376</f>
        <v>128035</v>
      </c>
      <c r="H158" s="57">
        <v>972</v>
      </c>
      <c r="I158" s="57"/>
      <c r="J158" s="57"/>
      <c r="K158" s="68">
        <f>'3.pielikums'!Q291</f>
        <v>341993</v>
      </c>
      <c r="L158" s="117">
        <f t="shared" si="24"/>
        <v>3482</v>
      </c>
      <c r="M158" s="104">
        <f>'3.pielikums'!Q293</f>
        <v>345475</v>
      </c>
      <c r="N158" s="12"/>
    </row>
    <row r="159" spans="1:14" ht="15.75">
      <c r="A159" s="54"/>
      <c r="B159" s="55" t="s">
        <v>220</v>
      </c>
      <c r="C159" s="57">
        <f>K159-E159-G159</f>
        <v>43777</v>
      </c>
      <c r="D159" s="57">
        <v>11959</v>
      </c>
      <c r="E159" s="57">
        <v>1556</v>
      </c>
      <c r="F159" s="57"/>
      <c r="G159" s="57">
        <v>1273</v>
      </c>
      <c r="H159" s="57">
        <v>-622</v>
      </c>
      <c r="I159" s="57"/>
      <c r="J159" s="57"/>
      <c r="K159" s="68">
        <f>'3.pielikums'!Q294</f>
        <v>46606</v>
      </c>
      <c r="L159" s="117">
        <f t="shared" si="24"/>
        <v>11337</v>
      </c>
      <c r="M159" s="104">
        <f>'3.pielikums'!Q296</f>
        <v>57943</v>
      </c>
      <c r="N159" s="12"/>
    </row>
    <row r="160" spans="1:14" ht="15.75">
      <c r="A160" s="54"/>
      <c r="B160" s="55" t="s">
        <v>89</v>
      </c>
      <c r="C160" s="57">
        <f>K160-G160-E160</f>
        <v>135841</v>
      </c>
      <c r="D160" s="57">
        <v>3543</v>
      </c>
      <c r="E160" s="57">
        <v>5322</v>
      </c>
      <c r="F160" s="57"/>
      <c r="G160" s="57">
        <f>2886+2276+9550+126352+4560</f>
        <v>145624</v>
      </c>
      <c r="H160" s="57">
        <v>-462</v>
      </c>
      <c r="I160" s="57"/>
      <c r="J160" s="57"/>
      <c r="K160" s="68">
        <f>'3.pielikums'!Q297</f>
        <v>286787</v>
      </c>
      <c r="L160" s="117">
        <f t="shared" si="24"/>
        <v>3081</v>
      </c>
      <c r="M160" s="104">
        <f>'3.pielikums'!Q299</f>
        <v>289868</v>
      </c>
      <c r="N160" s="12"/>
    </row>
    <row r="161" spans="1:14" ht="15.75">
      <c r="A161" s="54"/>
      <c r="B161" s="55" t="s">
        <v>222</v>
      </c>
      <c r="C161" s="56">
        <f>K161-E161-G161</f>
        <v>41869</v>
      </c>
      <c r="D161" s="56">
        <v>125</v>
      </c>
      <c r="E161" s="57">
        <v>1390</v>
      </c>
      <c r="F161" s="57"/>
      <c r="G161" s="57"/>
      <c r="H161" s="57"/>
      <c r="I161" s="57"/>
      <c r="J161" s="57"/>
      <c r="K161" s="68">
        <f>'3.pielikums'!Q300</f>
        <v>43259</v>
      </c>
      <c r="L161" s="117">
        <f t="shared" si="24"/>
        <v>125</v>
      </c>
      <c r="M161" s="104">
        <f>'3.pielikums'!Q302</f>
        <v>43384</v>
      </c>
      <c r="N161" s="12"/>
    </row>
    <row r="162" spans="1:14" ht="47.25">
      <c r="A162" s="54"/>
      <c r="B162" s="46" t="s">
        <v>167</v>
      </c>
      <c r="C162" s="57">
        <f>K162</f>
        <v>16971</v>
      </c>
      <c r="D162" s="57"/>
      <c r="E162" s="57"/>
      <c r="F162" s="57"/>
      <c r="G162" s="57"/>
      <c r="H162" s="57"/>
      <c r="I162" s="57"/>
      <c r="J162" s="57"/>
      <c r="K162" s="68">
        <f>'3.pielikums'!Q333</f>
        <v>16971</v>
      </c>
      <c r="L162" s="117">
        <f t="shared" si="24"/>
        <v>0</v>
      </c>
      <c r="M162" s="68">
        <f>'3.pielikums'!Q335</f>
        <v>16971</v>
      </c>
      <c r="N162" s="12"/>
    </row>
    <row r="163" spans="1:14" ht="31.5">
      <c r="A163" s="67" t="s">
        <v>206</v>
      </c>
      <c r="B163" s="66" t="s">
        <v>168</v>
      </c>
      <c r="C163" s="53">
        <f t="shared" ref="C163:H163" si="27">SUM(C164:C168)</f>
        <v>511006</v>
      </c>
      <c r="D163" s="53">
        <f t="shared" si="27"/>
        <v>12487</v>
      </c>
      <c r="E163" s="53">
        <f t="shared" si="27"/>
        <v>123906</v>
      </c>
      <c r="F163" s="53">
        <f t="shared" si="27"/>
        <v>0</v>
      </c>
      <c r="G163" s="53">
        <f t="shared" si="27"/>
        <v>385527</v>
      </c>
      <c r="H163" s="53">
        <f t="shared" si="27"/>
        <v>0</v>
      </c>
      <c r="I163" s="53">
        <f t="shared" ref="I163:J163" si="28">SUM(I164:I168)</f>
        <v>0</v>
      </c>
      <c r="J163" s="53">
        <f t="shared" si="28"/>
        <v>0</v>
      </c>
      <c r="K163" s="68">
        <f>SUM(K164:K168)</f>
        <v>1020439</v>
      </c>
      <c r="L163" s="117">
        <f t="shared" si="24"/>
        <v>12487</v>
      </c>
      <c r="M163" s="68">
        <f>SUM(M164:M168)</f>
        <v>1032926</v>
      </c>
      <c r="N163" s="12"/>
    </row>
    <row r="164" spans="1:14" ht="15.75">
      <c r="A164" s="54"/>
      <c r="B164" s="55" t="s">
        <v>90</v>
      </c>
      <c r="C164" s="57">
        <f>K164-G164-E164</f>
        <v>143209</v>
      </c>
      <c r="D164" s="57">
        <v>4660</v>
      </c>
      <c r="E164" s="55">
        <v>15329</v>
      </c>
      <c r="F164" s="55"/>
      <c r="G164" s="57">
        <f>164388+5912</f>
        <v>170300</v>
      </c>
      <c r="H164" s="57"/>
      <c r="I164" s="57"/>
      <c r="J164" s="57"/>
      <c r="K164" s="68">
        <f>'3.pielikums'!Q303</f>
        <v>328838</v>
      </c>
      <c r="L164" s="117">
        <f t="shared" si="24"/>
        <v>4660</v>
      </c>
      <c r="M164" s="104">
        <f>'3.pielikums'!Q305</f>
        <v>333498</v>
      </c>
      <c r="N164" s="12"/>
    </row>
    <row r="165" spans="1:14" ht="15.75">
      <c r="A165" s="54"/>
      <c r="B165" s="55" t="s">
        <v>91</v>
      </c>
      <c r="C165" s="57">
        <f>K165-G165-E165</f>
        <v>67652</v>
      </c>
      <c r="D165" s="57"/>
      <c r="E165" s="57">
        <v>10080</v>
      </c>
      <c r="F165" s="57"/>
      <c r="G165" s="57">
        <f>40808+1384</f>
        <v>42192</v>
      </c>
      <c r="H165" s="57"/>
      <c r="I165" s="57"/>
      <c r="J165" s="57"/>
      <c r="K165" s="68">
        <f>'3.pielikums'!Q306</f>
        <v>119924</v>
      </c>
      <c r="L165" s="117">
        <f t="shared" si="24"/>
        <v>0</v>
      </c>
      <c r="M165" s="104">
        <f>'3.pielikums'!Q308</f>
        <v>119924</v>
      </c>
      <c r="N165" s="12"/>
    </row>
    <row r="166" spans="1:14" ht="15.75">
      <c r="A166" s="54"/>
      <c r="B166" s="55" t="s">
        <v>92</v>
      </c>
      <c r="C166" s="57">
        <f>K166-G166-E166</f>
        <v>160520</v>
      </c>
      <c r="D166" s="57">
        <v>1097</v>
      </c>
      <c r="E166" s="57">
        <v>3535</v>
      </c>
      <c r="F166" s="57"/>
      <c r="G166" s="57">
        <f>150171+4256</f>
        <v>154427</v>
      </c>
      <c r="H166" s="57"/>
      <c r="I166" s="57"/>
      <c r="J166" s="57"/>
      <c r="K166" s="68">
        <f>'3.pielikums'!Q309</f>
        <v>318482</v>
      </c>
      <c r="L166" s="117">
        <f t="shared" si="24"/>
        <v>1097</v>
      </c>
      <c r="M166" s="104">
        <f>'3.pielikums'!Q311</f>
        <v>319579</v>
      </c>
      <c r="N166" s="12"/>
    </row>
    <row r="167" spans="1:14" ht="15.75">
      <c r="A167" s="54"/>
      <c r="B167" s="55" t="s">
        <v>169</v>
      </c>
      <c r="C167" s="57">
        <f>K167-E167</f>
        <v>78060</v>
      </c>
      <c r="D167" s="57">
        <v>6730</v>
      </c>
      <c r="E167" s="57">
        <v>92893</v>
      </c>
      <c r="F167" s="57"/>
      <c r="G167" s="57">
        <v>0</v>
      </c>
      <c r="H167" s="57"/>
      <c r="I167" s="57"/>
      <c r="J167" s="57"/>
      <c r="K167" s="68">
        <f>'3.pielikums'!Q312</f>
        <v>170953</v>
      </c>
      <c r="L167" s="117">
        <f t="shared" si="24"/>
        <v>6730</v>
      </c>
      <c r="M167" s="104">
        <f>'3.pielikums'!Q314</f>
        <v>177683</v>
      </c>
      <c r="N167" s="12"/>
    </row>
    <row r="168" spans="1:14" ht="15.75">
      <c r="A168" s="54"/>
      <c r="B168" s="55" t="s">
        <v>170</v>
      </c>
      <c r="C168" s="57">
        <f>K168-E168-G168</f>
        <v>61565</v>
      </c>
      <c r="D168" s="57"/>
      <c r="E168" s="57">
        <v>2069</v>
      </c>
      <c r="F168" s="57"/>
      <c r="G168" s="57">
        <v>18608</v>
      </c>
      <c r="H168" s="57"/>
      <c r="I168" s="57"/>
      <c r="J168" s="57"/>
      <c r="K168" s="68">
        <f>'3.pielikums'!Q315</f>
        <v>82242</v>
      </c>
      <c r="L168" s="117">
        <f t="shared" si="24"/>
        <v>0</v>
      </c>
      <c r="M168" s="104">
        <f>'3.pielikums'!Q317</f>
        <v>82242</v>
      </c>
      <c r="N168" s="12"/>
    </row>
    <row r="169" spans="1:14" ht="15.75">
      <c r="A169" s="51" t="s">
        <v>207</v>
      </c>
      <c r="B169" s="66" t="s">
        <v>171</v>
      </c>
      <c r="C169" s="53">
        <f t="shared" ref="C169:K169" si="29">C170</f>
        <v>138070</v>
      </c>
      <c r="D169" s="53">
        <f t="shared" si="29"/>
        <v>0</v>
      </c>
      <c r="E169" s="53">
        <f t="shared" si="29"/>
        <v>300</v>
      </c>
      <c r="F169" s="53">
        <f t="shared" si="29"/>
        <v>0</v>
      </c>
      <c r="G169" s="53">
        <f t="shared" si="29"/>
        <v>1537</v>
      </c>
      <c r="H169" s="53">
        <f t="shared" si="29"/>
        <v>0</v>
      </c>
      <c r="I169" s="53">
        <f t="shared" si="29"/>
        <v>0</v>
      </c>
      <c r="J169" s="53">
        <f t="shared" si="29"/>
        <v>0</v>
      </c>
      <c r="K169" s="68">
        <f t="shared" si="29"/>
        <v>139907</v>
      </c>
      <c r="L169" s="117">
        <f t="shared" si="24"/>
        <v>0</v>
      </c>
      <c r="M169" s="106">
        <f>M170</f>
        <v>139907</v>
      </c>
      <c r="N169" s="12"/>
    </row>
    <row r="170" spans="1:14" ht="31.5">
      <c r="A170" s="62" t="s">
        <v>208</v>
      </c>
      <c r="B170" s="46" t="s">
        <v>229</v>
      </c>
      <c r="C170" s="56">
        <f>K170-E170-G170</f>
        <v>138070</v>
      </c>
      <c r="D170" s="56"/>
      <c r="E170" s="57">
        <v>300</v>
      </c>
      <c r="F170" s="57"/>
      <c r="G170" s="57">
        <v>1537</v>
      </c>
      <c r="H170" s="57"/>
      <c r="I170" s="57"/>
      <c r="J170" s="57"/>
      <c r="K170" s="68">
        <f>'3.pielikums'!Q318</f>
        <v>139907</v>
      </c>
      <c r="L170" s="117">
        <f t="shared" si="24"/>
        <v>0</v>
      </c>
      <c r="M170" s="104">
        <f>'3.pielikums'!Q320</f>
        <v>139907</v>
      </c>
      <c r="N170" s="12"/>
    </row>
    <row r="171" spans="1:14" ht="31.5">
      <c r="A171" s="60" t="s">
        <v>209</v>
      </c>
      <c r="B171" s="66" t="s">
        <v>172</v>
      </c>
      <c r="C171" s="53">
        <f t="shared" ref="C171:K171" si="30">SUM(C172:C190)</f>
        <v>338833</v>
      </c>
      <c r="D171" s="53">
        <f t="shared" si="30"/>
        <v>2410</v>
      </c>
      <c r="E171" s="53">
        <f t="shared" si="30"/>
        <v>3845</v>
      </c>
      <c r="F171" s="53">
        <f t="shared" si="30"/>
        <v>0</v>
      </c>
      <c r="G171" s="53">
        <f t="shared" si="30"/>
        <v>510889</v>
      </c>
      <c r="H171" s="53">
        <f t="shared" si="30"/>
        <v>14334</v>
      </c>
      <c r="I171" s="53">
        <f t="shared" si="30"/>
        <v>2387542</v>
      </c>
      <c r="J171" s="53">
        <f t="shared" si="30"/>
        <v>0</v>
      </c>
      <c r="K171" s="68">
        <f t="shared" si="30"/>
        <v>3241109</v>
      </c>
      <c r="L171" s="117">
        <f>D171+F171+H171+J171</f>
        <v>16744</v>
      </c>
      <c r="M171" s="68">
        <f>SUM(M172:M190)</f>
        <v>3257853</v>
      </c>
      <c r="N171" s="12"/>
    </row>
    <row r="172" spans="1:14" ht="31.5">
      <c r="A172" s="57"/>
      <c r="B172" s="46" t="s">
        <v>95</v>
      </c>
      <c r="C172" s="57">
        <f>K172-E172</f>
        <v>33572</v>
      </c>
      <c r="D172" s="57">
        <v>2238</v>
      </c>
      <c r="E172" s="57">
        <v>3845</v>
      </c>
      <c r="F172" s="57"/>
      <c r="G172" s="57"/>
      <c r="H172" s="57">
        <v>9829</v>
      </c>
      <c r="I172" s="57"/>
      <c r="J172" s="57"/>
      <c r="K172" s="68">
        <f>'3.pielikums'!Q321</f>
        <v>37417</v>
      </c>
      <c r="L172" s="117">
        <f t="shared" si="24"/>
        <v>12067</v>
      </c>
      <c r="M172" s="104">
        <f>'3.pielikums'!Q323</f>
        <v>49484</v>
      </c>
      <c r="N172" s="12"/>
    </row>
    <row r="173" spans="1:14" ht="63">
      <c r="A173" s="62"/>
      <c r="B173" s="46" t="s">
        <v>282</v>
      </c>
      <c r="C173" s="57">
        <v>7049</v>
      </c>
      <c r="D173" s="57"/>
      <c r="E173" s="57"/>
      <c r="F173" s="57"/>
      <c r="G173" s="57">
        <v>6818</v>
      </c>
      <c r="H173" s="57"/>
      <c r="I173" s="57"/>
      <c r="J173" s="57"/>
      <c r="K173" s="68">
        <f>'3.pielikums'!Q387</f>
        <v>13867</v>
      </c>
      <c r="L173" s="117">
        <f t="shared" si="24"/>
        <v>0</v>
      </c>
      <c r="M173" s="68">
        <f>'3.pielikums'!Q389</f>
        <v>13867</v>
      </c>
      <c r="N173" s="12"/>
    </row>
    <row r="174" spans="1:14" s="7" customFormat="1" ht="31.5">
      <c r="A174" s="62"/>
      <c r="B174" s="46" t="s">
        <v>285</v>
      </c>
      <c r="C174" s="57">
        <v>6500</v>
      </c>
      <c r="D174" s="57"/>
      <c r="E174" s="57"/>
      <c r="F174" s="57"/>
      <c r="G174" s="57"/>
      <c r="H174" s="57"/>
      <c r="I174" s="57"/>
      <c r="J174" s="57"/>
      <c r="K174" s="68">
        <f>'3.pielikums'!Q399</f>
        <v>6500</v>
      </c>
      <c r="L174" s="117">
        <f t="shared" si="24"/>
        <v>0</v>
      </c>
      <c r="M174" s="68">
        <f>'3.pielikums'!Q401</f>
        <v>6500</v>
      </c>
      <c r="N174" s="12"/>
    </row>
    <row r="175" spans="1:14" s="7" customFormat="1" ht="48.75" customHeight="1">
      <c r="A175" s="62"/>
      <c r="B175" s="82" t="s">
        <v>284</v>
      </c>
      <c r="C175" s="57">
        <f>2384+26987</f>
        <v>29371</v>
      </c>
      <c r="D175" s="57"/>
      <c r="E175" s="57"/>
      <c r="F175" s="57"/>
      <c r="G175" s="57"/>
      <c r="H175" s="57"/>
      <c r="I175" s="57">
        <v>29870</v>
      </c>
      <c r="J175" s="57"/>
      <c r="K175" s="68">
        <f>'3.pielikums'!Q390</f>
        <v>59241</v>
      </c>
      <c r="L175" s="117">
        <f t="shared" si="24"/>
        <v>0</v>
      </c>
      <c r="M175" s="68">
        <f>'3.pielikums'!Q392</f>
        <v>59241</v>
      </c>
      <c r="N175" s="12"/>
    </row>
    <row r="176" spans="1:14" s="7" customFormat="1" ht="80.25" customHeight="1">
      <c r="A176" s="62"/>
      <c r="B176" s="97" t="s">
        <v>283</v>
      </c>
      <c r="C176" s="57">
        <v>8767</v>
      </c>
      <c r="D176" s="57"/>
      <c r="E176" s="57"/>
      <c r="F176" s="57"/>
      <c r="G176" s="57"/>
      <c r="H176" s="57"/>
      <c r="I176" s="57"/>
      <c r="J176" s="57"/>
      <c r="K176" s="68">
        <f>'3.pielikums'!Q405</f>
        <v>8767</v>
      </c>
      <c r="L176" s="117">
        <f t="shared" si="24"/>
        <v>0</v>
      </c>
      <c r="M176" s="68">
        <f>'3.pielikums'!Q407</f>
        <v>8767</v>
      </c>
      <c r="N176" s="12"/>
    </row>
    <row r="177" spans="1:14" s="7" customFormat="1" ht="47.25">
      <c r="A177" s="62"/>
      <c r="B177" s="97" t="s">
        <v>286</v>
      </c>
      <c r="C177" s="57">
        <v>6460</v>
      </c>
      <c r="D177" s="57"/>
      <c r="E177" s="57"/>
      <c r="F177" s="57"/>
      <c r="G177" s="57"/>
      <c r="H177" s="57"/>
      <c r="I177" s="57"/>
      <c r="J177" s="57"/>
      <c r="K177" s="68">
        <f>'3.pielikums'!Q393</f>
        <v>6460</v>
      </c>
      <c r="L177" s="117">
        <f t="shared" si="24"/>
        <v>0</v>
      </c>
      <c r="M177" s="68">
        <f>'3.pielikums'!Q395</f>
        <v>6460</v>
      </c>
      <c r="N177" s="12"/>
    </row>
    <row r="178" spans="1:14" s="7" customFormat="1" ht="63">
      <c r="A178" s="98"/>
      <c r="B178" s="58" t="s">
        <v>287</v>
      </c>
      <c r="C178" s="57">
        <v>8504</v>
      </c>
      <c r="D178" s="57"/>
      <c r="E178" s="57"/>
      <c r="F178" s="57"/>
      <c r="G178" s="57"/>
      <c r="H178" s="57"/>
      <c r="I178" s="57"/>
      <c r="J178" s="57"/>
      <c r="K178" s="68">
        <f>'3.pielikums'!Q396</f>
        <v>8504</v>
      </c>
      <c r="L178" s="117">
        <f t="shared" si="24"/>
        <v>0</v>
      </c>
      <c r="M178" s="68">
        <f>'3.pielikums'!Q398</f>
        <v>8504</v>
      </c>
      <c r="N178" s="12"/>
    </row>
    <row r="179" spans="1:14" s="7" customFormat="1" ht="63">
      <c r="A179" s="98"/>
      <c r="B179" s="58" t="s">
        <v>296</v>
      </c>
      <c r="C179" s="57">
        <v>11079</v>
      </c>
      <c r="D179" s="57"/>
      <c r="E179" s="57"/>
      <c r="F179" s="57"/>
      <c r="G179" s="57"/>
      <c r="H179" s="57"/>
      <c r="I179" s="57"/>
      <c r="J179" s="57"/>
      <c r="K179" s="68">
        <f>'3.pielikums'!Q402</f>
        <v>11079</v>
      </c>
      <c r="L179" s="117">
        <f t="shared" si="24"/>
        <v>0</v>
      </c>
      <c r="M179" s="68">
        <f>'3.pielikums'!Q404</f>
        <v>11079</v>
      </c>
      <c r="N179" s="12"/>
    </row>
    <row r="180" spans="1:14" s="7" customFormat="1" ht="99" customHeight="1">
      <c r="A180" s="98"/>
      <c r="B180" s="58" t="s">
        <v>293</v>
      </c>
      <c r="C180" s="57"/>
      <c r="D180" s="57"/>
      <c r="E180" s="57"/>
      <c r="F180" s="57"/>
      <c r="G180" s="57">
        <v>31868</v>
      </c>
      <c r="H180" s="57"/>
      <c r="I180" s="57">
        <v>175758</v>
      </c>
      <c r="J180" s="57"/>
      <c r="K180" s="68">
        <f>'3.pielikums'!Q474</f>
        <v>207626</v>
      </c>
      <c r="L180" s="117">
        <f t="shared" si="24"/>
        <v>0</v>
      </c>
      <c r="M180" s="68">
        <f>'3.pielikums'!Q476</f>
        <v>207626</v>
      </c>
      <c r="N180" s="12"/>
    </row>
    <row r="181" spans="1:14" s="7" customFormat="1" ht="56.25" customHeight="1">
      <c r="A181" s="62"/>
      <c r="B181" s="95" t="s">
        <v>295</v>
      </c>
      <c r="C181" s="57"/>
      <c r="D181" s="57"/>
      <c r="E181" s="57"/>
      <c r="F181" s="57"/>
      <c r="G181" s="57">
        <v>446898</v>
      </c>
      <c r="H181" s="57"/>
      <c r="I181" s="57">
        <v>2181914</v>
      </c>
      <c r="J181" s="57"/>
      <c r="K181" s="68">
        <f>'3.pielikums'!Q432</f>
        <v>2628812</v>
      </c>
      <c r="L181" s="117">
        <f t="shared" si="24"/>
        <v>0</v>
      </c>
      <c r="M181" s="68">
        <f>'3.pielikums'!Q434</f>
        <v>2628812</v>
      </c>
      <c r="N181" s="12"/>
    </row>
    <row r="182" spans="1:14" s="7" customFormat="1" ht="51.75" customHeight="1">
      <c r="A182" s="62"/>
      <c r="B182" s="85" t="s">
        <v>281</v>
      </c>
      <c r="C182" s="57">
        <v>21223</v>
      </c>
      <c r="D182" s="57"/>
      <c r="E182" s="57"/>
      <c r="F182" s="57"/>
      <c r="G182" s="57"/>
      <c r="H182" s="57"/>
      <c r="I182" s="57">
        <v>0</v>
      </c>
      <c r="J182" s="57"/>
      <c r="K182" s="68">
        <f>'3.pielikums'!Q366</f>
        <v>21223</v>
      </c>
      <c r="L182" s="117">
        <f t="shared" si="24"/>
        <v>0</v>
      </c>
      <c r="M182" s="68">
        <f>'3.pielikums'!Q368</f>
        <v>21223</v>
      </c>
      <c r="N182" s="12"/>
    </row>
    <row r="183" spans="1:14" s="7" customFormat="1" ht="47.25" customHeight="1">
      <c r="A183" s="62"/>
      <c r="B183" s="46" t="s">
        <v>288</v>
      </c>
      <c r="C183" s="57">
        <v>680</v>
      </c>
      <c r="D183" s="57"/>
      <c r="E183" s="57"/>
      <c r="F183" s="57"/>
      <c r="G183" s="57">
        <v>1818</v>
      </c>
      <c r="H183" s="57"/>
      <c r="I183" s="57"/>
      <c r="J183" s="57"/>
      <c r="K183" s="68">
        <f>'3.pielikums'!Q414</f>
        <v>2498</v>
      </c>
      <c r="L183" s="117">
        <f t="shared" si="24"/>
        <v>0</v>
      </c>
      <c r="M183" s="68">
        <f>'3.pielikums'!Q416</f>
        <v>2498</v>
      </c>
      <c r="N183" s="12"/>
    </row>
    <row r="184" spans="1:14" s="7" customFormat="1" ht="32.25" customHeight="1">
      <c r="A184" s="62"/>
      <c r="B184" s="46" t="s">
        <v>298</v>
      </c>
      <c r="C184" s="55">
        <v>636</v>
      </c>
      <c r="D184" s="55"/>
      <c r="E184" s="57"/>
      <c r="F184" s="57"/>
      <c r="G184" s="57"/>
      <c r="H184" s="57"/>
      <c r="I184" s="57"/>
      <c r="J184" s="57"/>
      <c r="K184" s="68">
        <f>'3.pielikums'!Q411</f>
        <v>636</v>
      </c>
      <c r="L184" s="117">
        <f t="shared" si="24"/>
        <v>0</v>
      </c>
      <c r="M184" s="68">
        <f>'3.pielikums'!Q413</f>
        <v>636</v>
      </c>
      <c r="N184" s="12"/>
    </row>
    <row r="185" spans="1:14" s="7" customFormat="1" ht="30" customHeight="1">
      <c r="A185" s="62"/>
      <c r="B185" s="46" t="s">
        <v>188</v>
      </c>
      <c r="C185" s="57">
        <f>K185</f>
        <v>8500</v>
      </c>
      <c r="D185" s="57"/>
      <c r="E185" s="57"/>
      <c r="F185" s="57"/>
      <c r="G185" s="57"/>
      <c r="H185" s="57">
        <v>2957</v>
      </c>
      <c r="I185" s="57"/>
      <c r="J185" s="57"/>
      <c r="K185" s="68">
        <f>'3.pielikums'!Q501</f>
        <v>8500</v>
      </c>
      <c r="L185" s="117">
        <f t="shared" si="24"/>
        <v>2957</v>
      </c>
      <c r="M185" s="68">
        <f>'3.pielikums'!Q503</f>
        <v>11457</v>
      </c>
      <c r="N185" s="12"/>
    </row>
    <row r="186" spans="1:14" s="7" customFormat="1" ht="30" customHeight="1">
      <c r="A186" s="62"/>
      <c r="B186" s="46" t="s">
        <v>277</v>
      </c>
      <c r="C186" s="57">
        <v>1320</v>
      </c>
      <c r="D186" s="57"/>
      <c r="E186" s="57"/>
      <c r="F186" s="57"/>
      <c r="G186" s="57"/>
      <c r="H186" s="57"/>
      <c r="I186" s="57"/>
      <c r="J186" s="57"/>
      <c r="K186" s="68">
        <f>'3.pielikums'!Q495</f>
        <v>1320</v>
      </c>
      <c r="L186" s="117">
        <f t="shared" si="24"/>
        <v>0</v>
      </c>
      <c r="M186" s="68">
        <f>'3.pielikums'!Q497</f>
        <v>1320</v>
      </c>
      <c r="N186" s="12"/>
    </row>
    <row r="187" spans="1:14" s="7" customFormat="1" ht="79.5" customHeight="1">
      <c r="A187" s="62"/>
      <c r="B187" s="112" t="s">
        <v>258</v>
      </c>
      <c r="C187" s="57">
        <v>30672</v>
      </c>
      <c r="D187" s="57"/>
      <c r="E187" s="57"/>
      <c r="F187" s="57"/>
      <c r="G187" s="57">
        <v>23487</v>
      </c>
      <c r="H187" s="57"/>
      <c r="I187" s="57"/>
      <c r="J187" s="57"/>
      <c r="K187" s="68">
        <f>'3.pielikums'!Q423</f>
        <v>54159</v>
      </c>
      <c r="L187" s="117">
        <f t="shared" si="24"/>
        <v>0</v>
      </c>
      <c r="M187" s="68">
        <f>'3.pielikums'!Q425</f>
        <v>54159</v>
      </c>
      <c r="N187" s="12"/>
    </row>
    <row r="188" spans="1:14" s="7" customFormat="1" ht="27.75" customHeight="1">
      <c r="A188" s="62"/>
      <c r="B188" s="112" t="s">
        <v>313</v>
      </c>
      <c r="C188" s="57"/>
      <c r="D188" s="57">
        <v>172</v>
      </c>
      <c r="E188" s="57"/>
      <c r="F188" s="57"/>
      <c r="G188" s="57"/>
      <c r="H188" s="57">
        <v>1548</v>
      </c>
      <c r="I188" s="57"/>
      <c r="J188" s="57"/>
      <c r="K188" s="68">
        <f>'3.pielikums'!Q489</f>
        <v>0</v>
      </c>
      <c r="L188" s="117">
        <f t="shared" si="24"/>
        <v>1720</v>
      </c>
      <c r="M188" s="68">
        <f>'3.pielikums'!Q491</f>
        <v>1720</v>
      </c>
      <c r="N188" s="12"/>
    </row>
    <row r="189" spans="1:14" ht="49.5" customHeight="1">
      <c r="A189" s="54"/>
      <c r="B189" s="46" t="s">
        <v>212</v>
      </c>
      <c r="C189" s="57">
        <v>160000</v>
      </c>
      <c r="D189" s="57"/>
      <c r="E189" s="57"/>
      <c r="F189" s="57"/>
      <c r="G189" s="57"/>
      <c r="H189" s="57"/>
      <c r="I189" s="57"/>
      <c r="J189" s="57"/>
      <c r="K189" s="68">
        <f>'3.pielikums'!Q327</f>
        <v>160000</v>
      </c>
      <c r="L189" s="117">
        <f t="shared" si="24"/>
        <v>0</v>
      </c>
      <c r="M189" s="104">
        <f>'3.pielikums'!Q329</f>
        <v>160000</v>
      </c>
      <c r="N189" s="12"/>
    </row>
    <row r="190" spans="1:14" ht="31.5">
      <c r="A190" s="54"/>
      <c r="B190" s="46" t="s">
        <v>173</v>
      </c>
      <c r="C190" s="57">
        <v>4500</v>
      </c>
      <c r="D190" s="57"/>
      <c r="E190" s="57"/>
      <c r="F190" s="57"/>
      <c r="G190" s="57"/>
      <c r="H190" s="57"/>
      <c r="I190" s="57"/>
      <c r="J190" s="57"/>
      <c r="K190" s="68">
        <f>'3.pielikums'!Q324</f>
        <v>4500</v>
      </c>
      <c r="L190" s="117">
        <f t="shared" si="24"/>
        <v>0</v>
      </c>
      <c r="M190" s="104">
        <f>'3.pielikums'!Q326</f>
        <v>4500</v>
      </c>
      <c r="N190" s="12"/>
    </row>
    <row r="191" spans="1:14" ht="15.75">
      <c r="A191" s="51" t="s">
        <v>174</v>
      </c>
      <c r="B191" s="52" t="s">
        <v>175</v>
      </c>
      <c r="C191" s="53">
        <f t="shared" ref="C191:K191" si="31">C192+C193</f>
        <v>1504643</v>
      </c>
      <c r="D191" s="53">
        <f t="shared" si="31"/>
        <v>-8900</v>
      </c>
      <c r="E191" s="53">
        <f t="shared" si="31"/>
        <v>523692</v>
      </c>
      <c r="F191" s="53">
        <f t="shared" si="31"/>
        <v>0</v>
      </c>
      <c r="G191" s="53">
        <f t="shared" si="31"/>
        <v>323818</v>
      </c>
      <c r="H191" s="53">
        <f t="shared" si="31"/>
        <v>0</v>
      </c>
      <c r="I191" s="53">
        <f t="shared" si="31"/>
        <v>0</v>
      </c>
      <c r="J191" s="53">
        <f t="shared" si="31"/>
        <v>0</v>
      </c>
      <c r="K191" s="68">
        <f t="shared" si="31"/>
        <v>2352153</v>
      </c>
      <c r="L191" s="117">
        <f t="shared" si="24"/>
        <v>-8900</v>
      </c>
      <c r="M191" s="68">
        <f>M192+M193</f>
        <v>2343253</v>
      </c>
      <c r="N191" s="12"/>
    </row>
    <row r="192" spans="1:14" ht="15.75">
      <c r="A192" s="51" t="s">
        <v>210</v>
      </c>
      <c r="B192" s="55" t="s">
        <v>101</v>
      </c>
      <c r="C192" s="57">
        <f>K192-E192</f>
        <v>118483</v>
      </c>
      <c r="D192" s="57"/>
      <c r="E192" s="57">
        <v>7600</v>
      </c>
      <c r="F192" s="57"/>
      <c r="G192" s="57"/>
      <c r="H192" s="57"/>
      <c r="I192" s="57"/>
      <c r="J192" s="57"/>
      <c r="K192" s="68">
        <f>'3.pielikums'!Q339</f>
        <v>126083</v>
      </c>
      <c r="L192" s="117">
        <f t="shared" si="24"/>
        <v>0</v>
      </c>
      <c r="M192" s="103">
        <f>'3.pielikums'!Q341</f>
        <v>126083</v>
      </c>
      <c r="N192" s="12"/>
    </row>
    <row r="193" spans="1:14" ht="47.25">
      <c r="A193" s="60" t="s">
        <v>211</v>
      </c>
      <c r="B193" s="66" t="s">
        <v>176</v>
      </c>
      <c r="C193" s="53">
        <f t="shared" ref="C193:H193" si="32">SUM(C194:C207)</f>
        <v>1386160</v>
      </c>
      <c r="D193" s="53">
        <f t="shared" si="32"/>
        <v>-8900</v>
      </c>
      <c r="E193" s="53">
        <f t="shared" si="32"/>
        <v>516092</v>
      </c>
      <c r="F193" s="53">
        <f t="shared" si="32"/>
        <v>0</v>
      </c>
      <c r="G193" s="53">
        <f t="shared" si="32"/>
        <v>323818</v>
      </c>
      <c r="H193" s="53">
        <f t="shared" si="32"/>
        <v>0</v>
      </c>
      <c r="I193" s="53">
        <f t="shared" ref="I193:J193" si="33">SUM(I194:I207)</f>
        <v>0</v>
      </c>
      <c r="J193" s="53">
        <f t="shared" si="33"/>
        <v>0</v>
      </c>
      <c r="K193" s="68">
        <f>SUM(K194:K207)</f>
        <v>2226070</v>
      </c>
      <c r="L193" s="117">
        <f t="shared" si="24"/>
        <v>-8900</v>
      </c>
      <c r="M193" s="68">
        <f>SUM(M194:M207)</f>
        <v>2217170</v>
      </c>
      <c r="N193" s="12"/>
    </row>
    <row r="194" spans="1:14" ht="15.75">
      <c r="A194" s="51"/>
      <c r="B194" s="55" t="s">
        <v>102</v>
      </c>
      <c r="C194" s="56">
        <f>K194-E194-G194</f>
        <v>406764</v>
      </c>
      <c r="D194" s="56"/>
      <c r="E194" s="57">
        <v>7361</v>
      </c>
      <c r="F194" s="57"/>
      <c r="G194" s="57">
        <v>12497</v>
      </c>
      <c r="H194" s="57"/>
      <c r="I194" s="57"/>
      <c r="J194" s="57"/>
      <c r="K194" s="68">
        <f>'3.pielikums'!Q342</f>
        <v>426622</v>
      </c>
      <c r="L194" s="117">
        <f t="shared" si="24"/>
        <v>0</v>
      </c>
      <c r="M194" s="104">
        <f>'3.pielikums'!Q344</f>
        <v>426622</v>
      </c>
      <c r="N194" s="12"/>
    </row>
    <row r="195" spans="1:14" ht="15.75">
      <c r="A195" s="51"/>
      <c r="B195" s="55" t="s">
        <v>105</v>
      </c>
      <c r="C195" s="57">
        <f>K195</f>
        <v>434901</v>
      </c>
      <c r="D195" s="57">
        <v>-8900</v>
      </c>
      <c r="E195" s="57"/>
      <c r="F195" s="57"/>
      <c r="G195" s="57"/>
      <c r="H195" s="57"/>
      <c r="I195" s="57"/>
      <c r="J195" s="57"/>
      <c r="K195" s="68">
        <f>'3.pielikums'!Q351</f>
        <v>434901</v>
      </c>
      <c r="L195" s="117">
        <f t="shared" si="24"/>
        <v>-8900</v>
      </c>
      <c r="M195" s="104">
        <f>'3.pielikums'!Q353</f>
        <v>426001</v>
      </c>
      <c r="N195" s="12"/>
    </row>
    <row r="196" spans="1:14" ht="15.75">
      <c r="A196" s="51"/>
      <c r="B196" s="55" t="s">
        <v>103</v>
      </c>
      <c r="C196" s="57">
        <f>K196-E196</f>
        <v>26449</v>
      </c>
      <c r="D196" s="57"/>
      <c r="E196" s="57">
        <v>15639</v>
      </c>
      <c r="F196" s="57"/>
      <c r="G196" s="57"/>
      <c r="H196" s="57"/>
      <c r="I196" s="57"/>
      <c r="J196" s="57"/>
      <c r="K196" s="68">
        <f>'3.pielikums'!Q345</f>
        <v>42088</v>
      </c>
      <c r="L196" s="117">
        <f t="shared" si="24"/>
        <v>0</v>
      </c>
      <c r="M196" s="104">
        <f>'3.pielikums'!Q347</f>
        <v>42088</v>
      </c>
      <c r="N196" s="12"/>
    </row>
    <row r="197" spans="1:14" ht="15.75">
      <c r="A197" s="51"/>
      <c r="B197" s="55" t="s">
        <v>104</v>
      </c>
      <c r="C197" s="57">
        <v>38164</v>
      </c>
      <c r="D197" s="57"/>
      <c r="E197" s="57"/>
      <c r="F197" s="57"/>
      <c r="G197" s="57"/>
      <c r="H197" s="57"/>
      <c r="I197" s="57"/>
      <c r="J197" s="57"/>
      <c r="K197" s="68">
        <f>'3.pielikums'!Q348</f>
        <v>38164</v>
      </c>
      <c r="L197" s="117">
        <f t="shared" si="24"/>
        <v>0</v>
      </c>
      <c r="M197" s="104">
        <f>'3.pielikums'!Q350</f>
        <v>38164</v>
      </c>
      <c r="N197" s="12"/>
    </row>
    <row r="198" spans="1:14" ht="15.75">
      <c r="A198" s="54"/>
      <c r="B198" s="55" t="s">
        <v>100</v>
      </c>
      <c r="C198" s="56">
        <f>K198-E198-G198</f>
        <v>463816</v>
      </c>
      <c r="D198" s="56"/>
      <c r="E198" s="57">
        <v>493092</v>
      </c>
      <c r="F198" s="57"/>
      <c r="G198" s="57">
        <v>159890</v>
      </c>
      <c r="H198" s="57"/>
      <c r="I198" s="57"/>
      <c r="J198" s="57"/>
      <c r="K198" s="68">
        <f>'3.pielikums'!Q336</f>
        <v>1116798</v>
      </c>
      <c r="L198" s="117">
        <f t="shared" si="24"/>
        <v>0</v>
      </c>
      <c r="M198" s="104">
        <f>'3.pielikums'!Q338</f>
        <v>1116798</v>
      </c>
      <c r="N198" s="12"/>
    </row>
    <row r="199" spans="1:14" ht="15.75">
      <c r="A199" s="54"/>
      <c r="B199" s="58" t="s">
        <v>225</v>
      </c>
      <c r="C199" s="57">
        <v>1400</v>
      </c>
      <c r="D199" s="57"/>
      <c r="E199" s="57"/>
      <c r="F199" s="57"/>
      <c r="G199" s="57"/>
      <c r="H199" s="57"/>
      <c r="I199" s="57"/>
      <c r="J199" s="57"/>
      <c r="K199" s="68">
        <f>'3.pielikums'!Q459</f>
        <v>1400</v>
      </c>
      <c r="L199" s="117">
        <f t="shared" si="24"/>
        <v>0</v>
      </c>
      <c r="M199" s="68">
        <f>'3.pielikums'!Q461</f>
        <v>1400</v>
      </c>
      <c r="N199" s="12"/>
    </row>
    <row r="200" spans="1:14" s="7" customFormat="1" ht="15.75">
      <c r="A200" s="54"/>
      <c r="B200" s="58" t="s">
        <v>257</v>
      </c>
      <c r="C200" s="57">
        <v>500</v>
      </c>
      <c r="D200" s="57"/>
      <c r="E200" s="57"/>
      <c r="F200" s="57"/>
      <c r="G200" s="57"/>
      <c r="H200" s="57"/>
      <c r="I200" s="57"/>
      <c r="J200" s="57"/>
      <c r="K200" s="68">
        <f>'3.pielikums'!Q462</f>
        <v>500</v>
      </c>
      <c r="L200" s="117">
        <f t="shared" si="24"/>
        <v>0</v>
      </c>
      <c r="M200" s="68">
        <f>'3.pielikums'!Q464</f>
        <v>500</v>
      </c>
      <c r="N200" s="12"/>
    </row>
    <row r="201" spans="1:14" ht="31.5">
      <c r="A201" s="54"/>
      <c r="B201" s="46" t="s">
        <v>242</v>
      </c>
      <c r="C201" s="57">
        <v>150</v>
      </c>
      <c r="D201" s="57"/>
      <c r="E201" s="57"/>
      <c r="F201" s="57"/>
      <c r="G201" s="57"/>
      <c r="H201" s="57"/>
      <c r="I201" s="57"/>
      <c r="J201" s="57"/>
      <c r="K201" s="68">
        <f>'3.pielikums'!Q465</f>
        <v>150</v>
      </c>
      <c r="L201" s="117">
        <f t="shared" si="24"/>
        <v>0</v>
      </c>
      <c r="M201" s="68">
        <f>'3.pielikums'!Q467</f>
        <v>150</v>
      </c>
      <c r="N201" s="12"/>
    </row>
    <row r="202" spans="1:14" ht="31.5">
      <c r="A202" s="54"/>
      <c r="B202" s="58" t="s">
        <v>226</v>
      </c>
      <c r="C202" s="57">
        <v>1160</v>
      </c>
      <c r="D202" s="57"/>
      <c r="E202" s="57"/>
      <c r="F202" s="57"/>
      <c r="G202" s="57"/>
      <c r="H202" s="57"/>
      <c r="I202" s="57"/>
      <c r="J202" s="57"/>
      <c r="K202" s="68">
        <f>'3.pielikums'!Q468</f>
        <v>1160</v>
      </c>
      <c r="L202" s="117">
        <f t="shared" si="24"/>
        <v>0</v>
      </c>
      <c r="M202" s="68">
        <f>'3.pielikums'!Q470</f>
        <v>1160</v>
      </c>
      <c r="N202" s="12"/>
    </row>
    <row r="203" spans="1:14" ht="31.5">
      <c r="A203" s="54"/>
      <c r="B203" s="58" t="s">
        <v>227</v>
      </c>
      <c r="C203" s="57">
        <v>1600</v>
      </c>
      <c r="D203" s="57"/>
      <c r="E203" s="57"/>
      <c r="F203" s="57"/>
      <c r="G203" s="57"/>
      <c r="H203" s="57"/>
      <c r="I203" s="57"/>
      <c r="J203" s="57"/>
      <c r="K203" s="68">
        <f>'3.pielikums'!Q471</f>
        <v>1600</v>
      </c>
      <c r="L203" s="117">
        <f t="shared" si="24"/>
        <v>0</v>
      </c>
      <c r="M203" s="68">
        <f>'3.pielikums'!Q473</f>
        <v>1600</v>
      </c>
      <c r="N203" s="12"/>
    </row>
    <row r="204" spans="1:14" ht="47.25">
      <c r="A204" s="54"/>
      <c r="B204" s="46" t="s">
        <v>177</v>
      </c>
      <c r="C204" s="57">
        <v>7200</v>
      </c>
      <c r="D204" s="57"/>
      <c r="E204" s="57"/>
      <c r="F204" s="57"/>
      <c r="G204" s="57"/>
      <c r="H204" s="57"/>
      <c r="I204" s="57"/>
      <c r="J204" s="57"/>
      <c r="K204" s="68">
        <f>'3.pielikums'!Q354</f>
        <v>7200</v>
      </c>
      <c r="L204" s="117">
        <f t="shared" si="24"/>
        <v>0</v>
      </c>
      <c r="M204" s="104">
        <f>'3.pielikums'!Q356</f>
        <v>7200</v>
      </c>
      <c r="N204" s="12"/>
    </row>
    <row r="205" spans="1:14" ht="31.5">
      <c r="A205" s="54"/>
      <c r="B205" s="46" t="s">
        <v>178</v>
      </c>
      <c r="C205" s="57">
        <v>0</v>
      </c>
      <c r="D205" s="57"/>
      <c r="E205" s="57"/>
      <c r="F205" s="57"/>
      <c r="G205" s="57">
        <v>148900</v>
      </c>
      <c r="H205" s="57"/>
      <c r="I205" s="57"/>
      <c r="J205" s="57"/>
      <c r="K205" s="68">
        <f>'3.pielikums'!Q357</f>
        <v>148900</v>
      </c>
      <c r="L205" s="117">
        <f t="shared" si="24"/>
        <v>0</v>
      </c>
      <c r="M205" s="104">
        <f>'3.pielikums'!Q359</f>
        <v>148900</v>
      </c>
      <c r="N205" s="12"/>
    </row>
    <row r="206" spans="1:14" s="7" customFormat="1" ht="31.5">
      <c r="A206" s="54"/>
      <c r="B206" s="46" t="s">
        <v>266</v>
      </c>
      <c r="C206" s="57">
        <v>3758</v>
      </c>
      <c r="D206" s="57"/>
      <c r="E206" s="57"/>
      <c r="F206" s="57"/>
      <c r="G206" s="57">
        <v>0</v>
      </c>
      <c r="H206" s="57"/>
      <c r="I206" s="57"/>
      <c r="J206" s="57"/>
      <c r="K206" s="68">
        <f>'3.pielikums'!Q363</f>
        <v>3758</v>
      </c>
      <c r="L206" s="117">
        <f t="shared" si="24"/>
        <v>0</v>
      </c>
      <c r="M206" s="68">
        <f>'3.pielikums'!Q365</f>
        <v>3758</v>
      </c>
      <c r="N206" s="12"/>
    </row>
    <row r="207" spans="1:14" s="7" customFormat="1" ht="31.5">
      <c r="A207" s="54"/>
      <c r="B207" s="58" t="s">
        <v>265</v>
      </c>
      <c r="C207" s="57">
        <v>298</v>
      </c>
      <c r="D207" s="57"/>
      <c r="E207" s="57"/>
      <c r="F207" s="57"/>
      <c r="G207" s="57">
        <v>2531</v>
      </c>
      <c r="H207" s="57"/>
      <c r="I207" s="57"/>
      <c r="J207" s="57"/>
      <c r="K207" s="68">
        <f>'3.pielikums'!Q360</f>
        <v>2829</v>
      </c>
      <c r="L207" s="117">
        <f t="shared" si="24"/>
        <v>0</v>
      </c>
      <c r="M207" s="68">
        <f>'3.pielikums'!Q362</f>
        <v>2829</v>
      </c>
      <c r="N207" s="12"/>
    </row>
    <row r="208" spans="1:14" ht="31.5">
      <c r="A208" s="51"/>
      <c r="B208" s="66" t="s">
        <v>179</v>
      </c>
      <c r="C208" s="64"/>
      <c r="D208" s="64"/>
      <c r="E208" s="64"/>
      <c r="F208" s="64"/>
      <c r="G208" s="64"/>
      <c r="H208" s="64"/>
      <c r="I208" s="64"/>
      <c r="J208" s="64"/>
      <c r="K208" s="51">
        <v>-3724420</v>
      </c>
      <c r="L208" s="117">
        <v>-981024</v>
      </c>
      <c r="M208" s="104">
        <f>K208+L208</f>
        <v>-4705444</v>
      </c>
      <c r="N208" s="12"/>
    </row>
    <row r="209" spans="1:14" ht="15.75">
      <c r="A209" s="54"/>
      <c r="B209" s="55" t="s">
        <v>180</v>
      </c>
      <c r="C209" s="57"/>
      <c r="D209" s="57"/>
      <c r="E209" s="57"/>
      <c r="F209" s="57"/>
      <c r="G209" s="57"/>
      <c r="H209" s="57"/>
      <c r="I209" s="57"/>
      <c r="J209" s="57"/>
      <c r="K209" s="50">
        <f>K210+K213</f>
        <v>3724420</v>
      </c>
      <c r="L209" s="117">
        <f>L210+L213</f>
        <v>981024</v>
      </c>
      <c r="M209" s="104">
        <f>K209+L209</f>
        <v>4705444</v>
      </c>
      <c r="N209" s="12"/>
    </row>
    <row r="210" spans="1:14" ht="15.75">
      <c r="A210" s="54"/>
      <c r="B210" s="58" t="s">
        <v>181</v>
      </c>
      <c r="C210" s="56"/>
      <c r="D210" s="56"/>
      <c r="E210" s="56"/>
      <c r="F210" s="56"/>
      <c r="G210" s="56"/>
      <c r="H210" s="56"/>
      <c r="I210" s="56"/>
      <c r="J210" s="56"/>
      <c r="K210" s="50">
        <f>K211-K212</f>
        <v>887073</v>
      </c>
      <c r="L210" s="119">
        <f t="shared" ref="L210:M210" si="34">L211-L212</f>
        <v>65741</v>
      </c>
      <c r="M210" s="50">
        <f t="shared" si="34"/>
        <v>952814</v>
      </c>
      <c r="N210" s="12"/>
    </row>
    <row r="211" spans="1:14" ht="31.5">
      <c r="A211" s="54"/>
      <c r="B211" s="58" t="s">
        <v>182</v>
      </c>
      <c r="C211" s="56"/>
      <c r="D211" s="56"/>
      <c r="E211" s="56"/>
      <c r="F211" s="56"/>
      <c r="G211" s="56"/>
      <c r="H211" s="56"/>
      <c r="I211" s="56"/>
      <c r="J211" s="56"/>
      <c r="K211" s="50">
        <v>1528442</v>
      </c>
      <c r="L211" s="117">
        <f t="shared" si="24"/>
        <v>0</v>
      </c>
      <c r="M211" s="106">
        <v>1528442</v>
      </c>
      <c r="N211" s="12"/>
    </row>
    <row r="212" spans="1:14" ht="31.5">
      <c r="A212" s="54"/>
      <c r="B212" s="58" t="s">
        <v>183</v>
      </c>
      <c r="C212" s="56"/>
      <c r="D212" s="56"/>
      <c r="E212" s="56"/>
      <c r="F212" s="56"/>
      <c r="G212" s="56"/>
      <c r="H212" s="56"/>
      <c r="I212" s="56"/>
      <c r="J212" s="56"/>
      <c r="K212" s="51">
        <v>641369</v>
      </c>
      <c r="L212" s="117">
        <v>-65741</v>
      </c>
      <c r="M212" s="104">
        <f>K212+L212</f>
        <v>575628</v>
      </c>
      <c r="N212" s="12"/>
    </row>
    <row r="213" spans="1:14" ht="15.75">
      <c r="A213" s="54"/>
      <c r="B213" s="55" t="s">
        <v>184</v>
      </c>
      <c r="C213" s="56"/>
      <c r="D213" s="56"/>
      <c r="E213" s="56"/>
      <c r="F213" s="56"/>
      <c r="G213" s="56"/>
      <c r="H213" s="56"/>
      <c r="I213" s="56"/>
      <c r="J213" s="56"/>
      <c r="K213" s="50">
        <f>K214-K215</f>
        <v>2837347</v>
      </c>
      <c r="L213" s="119">
        <f t="shared" ref="L213:M213" si="35">L214-L215</f>
        <v>915283</v>
      </c>
      <c r="M213" s="50">
        <f t="shared" si="35"/>
        <v>3752630</v>
      </c>
      <c r="N213" s="12"/>
    </row>
    <row r="214" spans="1:14" ht="15.75">
      <c r="A214" s="54"/>
      <c r="B214" s="55" t="s">
        <v>213</v>
      </c>
      <c r="C214" s="57"/>
      <c r="D214" s="57"/>
      <c r="E214" s="57"/>
      <c r="F214" s="57"/>
      <c r="G214" s="57"/>
      <c r="H214" s="57"/>
      <c r="I214" s="57"/>
      <c r="J214" s="57"/>
      <c r="K214" s="51">
        <v>3722688</v>
      </c>
      <c r="L214" s="117">
        <v>915283</v>
      </c>
      <c r="M214" s="104">
        <f>K214+L214</f>
        <v>4637971</v>
      </c>
      <c r="N214" s="12"/>
    </row>
    <row r="215" spans="1:14" ht="15.75">
      <c r="A215" s="54"/>
      <c r="B215" s="55" t="s">
        <v>214</v>
      </c>
      <c r="C215" s="57"/>
      <c r="D215" s="57"/>
      <c r="E215" s="57"/>
      <c r="F215" s="57"/>
      <c r="G215" s="57"/>
      <c r="H215" s="57"/>
      <c r="I215" s="57"/>
      <c r="J215" s="57"/>
      <c r="K215" s="68">
        <v>885341</v>
      </c>
      <c r="L215" s="117">
        <f t="shared" si="24"/>
        <v>0</v>
      </c>
      <c r="M215" s="104">
        <f>K215+L215</f>
        <v>885341</v>
      </c>
      <c r="N215" s="12"/>
    </row>
    <row r="216" spans="1:14">
      <c r="A216" s="17"/>
      <c r="B216" s="18"/>
      <c r="C216" s="18"/>
      <c r="D216" s="18"/>
      <c r="E216" s="18"/>
      <c r="F216" s="18"/>
      <c r="G216" s="18"/>
      <c r="H216" s="18"/>
      <c r="I216" s="18"/>
      <c r="J216" s="18"/>
    </row>
    <row r="217" spans="1:14" ht="15.75">
      <c r="A217" s="15"/>
      <c r="B217" s="41"/>
      <c r="C217" s="41"/>
      <c r="D217" s="41"/>
      <c r="E217" s="41"/>
      <c r="F217" s="41"/>
      <c r="G217" s="16"/>
      <c r="H217" s="16"/>
      <c r="I217" s="16"/>
      <c r="J217" s="16"/>
    </row>
    <row r="218" spans="1:14">
      <c r="A218" s="15"/>
      <c r="B218" s="161"/>
      <c r="C218" s="161"/>
      <c r="D218" s="161"/>
      <c r="E218" s="161"/>
      <c r="F218" s="161"/>
      <c r="G218" s="161"/>
      <c r="H218" s="161"/>
      <c r="I218" s="161"/>
      <c r="J218" s="99"/>
    </row>
    <row r="219" spans="1:14">
      <c r="A219" s="15"/>
      <c r="B219" s="16"/>
      <c r="C219" s="16"/>
      <c r="D219" s="16"/>
      <c r="E219" s="16"/>
      <c r="F219" s="16"/>
      <c r="G219" s="16"/>
      <c r="H219" s="16"/>
      <c r="I219" s="16"/>
      <c r="J219" s="16"/>
    </row>
    <row r="220" spans="1:14">
      <c r="A220" s="13"/>
      <c r="B220" s="13"/>
      <c r="C220" s="13"/>
      <c r="D220" s="13"/>
      <c r="E220" s="13"/>
      <c r="F220" s="13"/>
      <c r="G220" s="13"/>
      <c r="H220" s="13"/>
      <c r="I220" s="13"/>
      <c r="J220" s="13"/>
    </row>
    <row r="221" spans="1:14">
      <c r="A221" s="13"/>
      <c r="B221" s="13"/>
      <c r="C221" s="14"/>
      <c r="D221" s="14"/>
      <c r="E221" s="13"/>
      <c r="F221" s="13"/>
      <c r="G221" s="13"/>
      <c r="H221" s="13"/>
      <c r="I221" s="13"/>
      <c r="J221" s="13"/>
    </row>
    <row r="222" spans="1:14">
      <c r="A222" s="13"/>
      <c r="B222" s="13"/>
      <c r="C222" s="13"/>
      <c r="D222" s="13"/>
      <c r="E222" s="13"/>
      <c r="F222" s="13"/>
      <c r="G222" s="13"/>
      <c r="H222" s="13"/>
      <c r="I222" s="13"/>
      <c r="J222" s="13"/>
    </row>
    <row r="223" spans="1:14" s="121" customFormat="1" ht="21">
      <c r="A223" s="133"/>
      <c r="B223" s="134" t="s">
        <v>319</v>
      </c>
      <c r="C223" s="134"/>
      <c r="D223" s="134"/>
      <c r="E223" s="134"/>
      <c r="F223" s="134"/>
      <c r="G223" s="134"/>
      <c r="H223" s="134"/>
      <c r="I223" s="134"/>
      <c r="J223" s="135"/>
    </row>
    <row r="224" spans="1:14">
      <c r="C224" s="12"/>
      <c r="D224" s="12"/>
    </row>
    <row r="225" spans="3:4">
      <c r="C225" s="12"/>
      <c r="D225" s="12"/>
    </row>
    <row r="226" spans="3:4">
      <c r="C226" s="12"/>
      <c r="D226" s="12"/>
    </row>
  </sheetData>
  <mergeCells count="9">
    <mergeCell ref="B12:I12"/>
    <mergeCell ref="L15:L16"/>
    <mergeCell ref="M15:M16"/>
    <mergeCell ref="B218:I218"/>
    <mergeCell ref="K15:K16"/>
    <mergeCell ref="C15:I15"/>
    <mergeCell ref="A13:M13"/>
    <mergeCell ref="A15:A16"/>
    <mergeCell ref="B15:B16"/>
  </mergeCells>
  <pageMargins left="0.7" right="0.7" top="0.75" bottom="0.75" header="0.3" footer="0.3"/>
  <pageSetup paperSize="9" scale="5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19"/>
  <sheetViews>
    <sheetView tabSelected="1" topLeftCell="A504" workbookViewId="0">
      <selection activeCell="B515" sqref="B515:O515"/>
    </sheetView>
  </sheetViews>
  <sheetFormatPr defaultRowHeight="15"/>
  <cols>
    <col min="1" max="1" width="27" style="11" customWidth="1"/>
    <col min="2" max="2" width="11.28515625" style="11" customWidth="1"/>
    <col min="3" max="6" width="9.140625" style="11"/>
    <col min="7" max="7" width="10" style="11" customWidth="1"/>
    <col min="8" max="8" width="9.85546875" style="11" customWidth="1"/>
    <col min="9" max="12" width="9.140625" style="11"/>
    <col min="13" max="13" width="10.42578125" style="11" customWidth="1"/>
    <col min="14" max="15" width="9.140625" style="11"/>
    <col min="16" max="16" width="9.140625" style="11" customWidth="1"/>
    <col min="17" max="17" width="10.140625" style="11" customWidth="1"/>
    <col min="18" max="18" width="10.5703125" style="11" customWidth="1"/>
    <col min="19" max="16384" width="9.140625" style="11"/>
  </cols>
  <sheetData>
    <row r="1" spans="1:18" ht="17.25">
      <c r="J1" s="151"/>
      <c r="K1" s="151"/>
      <c r="L1" s="151"/>
      <c r="M1" s="151"/>
      <c r="N1" s="151"/>
      <c r="O1" s="152"/>
      <c r="P1" s="152"/>
      <c r="Q1" s="153" t="s">
        <v>251</v>
      </c>
    </row>
    <row r="2" spans="1:18" ht="17.25">
      <c r="J2" s="151"/>
      <c r="K2" s="151"/>
      <c r="L2" s="151"/>
      <c r="M2" s="151"/>
      <c r="N2" s="151"/>
      <c r="O2" s="152"/>
      <c r="P2" s="152"/>
      <c r="Q2" s="153" t="s">
        <v>249</v>
      </c>
    </row>
    <row r="3" spans="1:18" ht="17.25">
      <c r="J3" s="151"/>
      <c r="K3" s="151"/>
      <c r="L3" s="151"/>
      <c r="M3" s="154"/>
      <c r="N3" s="154"/>
      <c r="O3" s="151"/>
      <c r="P3" s="153"/>
      <c r="Q3" s="153" t="s">
        <v>318</v>
      </c>
    </row>
    <row r="4" spans="1:18" ht="17.25">
      <c r="J4" s="151"/>
      <c r="K4" s="151"/>
      <c r="L4" s="151"/>
      <c r="M4" s="151"/>
      <c r="N4" s="151"/>
      <c r="O4" s="152"/>
      <c r="P4" s="155"/>
      <c r="Q4" s="153" t="s">
        <v>315</v>
      </c>
    </row>
    <row r="5" spans="1:18" ht="17.25">
      <c r="J5" s="151"/>
      <c r="K5" s="151"/>
      <c r="L5" s="151"/>
      <c r="M5" s="151"/>
      <c r="N5" s="151"/>
      <c r="O5" s="152"/>
      <c r="P5" s="155"/>
      <c r="Q5" s="156" t="s">
        <v>279</v>
      </c>
    </row>
    <row r="6" spans="1:18" ht="17.25">
      <c r="J6" s="151"/>
      <c r="K6" s="151"/>
      <c r="L6" s="151"/>
      <c r="M6" s="151"/>
      <c r="N6" s="151"/>
      <c r="O6" s="151"/>
      <c r="P6" s="151"/>
      <c r="Q6" s="157"/>
    </row>
    <row r="7" spans="1:18" ht="16.5">
      <c r="F7" s="21"/>
      <c r="J7" s="156"/>
      <c r="K7" s="156"/>
      <c r="L7" s="156"/>
      <c r="M7" s="156"/>
      <c r="N7" s="156"/>
      <c r="O7" s="156"/>
      <c r="P7" s="156"/>
      <c r="Q7" s="156" t="s">
        <v>251</v>
      </c>
    </row>
    <row r="8" spans="1:18" ht="16.5">
      <c r="F8" s="21"/>
      <c r="J8" s="156"/>
      <c r="K8" s="156"/>
      <c r="L8" s="156"/>
      <c r="M8" s="156"/>
      <c r="N8" s="156"/>
      <c r="O8" s="156"/>
      <c r="P8" s="156"/>
      <c r="Q8" s="156" t="s">
        <v>249</v>
      </c>
    </row>
    <row r="9" spans="1:18" ht="16.5">
      <c r="F9" s="21"/>
      <c r="J9" s="156"/>
      <c r="K9" s="156"/>
      <c r="L9" s="156"/>
      <c r="M9" s="156"/>
      <c r="N9" s="156"/>
      <c r="O9" s="156"/>
      <c r="P9" s="156"/>
      <c r="Q9" s="156" t="s">
        <v>314</v>
      </c>
    </row>
    <row r="10" spans="1:18" ht="17.25">
      <c r="F10" s="21"/>
      <c r="I10" s="120"/>
      <c r="J10" s="151"/>
      <c r="K10" s="151"/>
      <c r="L10" s="151"/>
      <c r="M10" s="158"/>
      <c r="N10" s="151"/>
      <c r="O10" s="158"/>
      <c r="P10" s="158"/>
      <c r="Q10" s="156" t="s">
        <v>316</v>
      </c>
    </row>
    <row r="11" spans="1:18">
      <c r="F11" s="31"/>
      <c r="G11" s="31"/>
      <c r="H11" s="31"/>
      <c r="I11" s="31"/>
      <c r="J11" s="31"/>
      <c r="K11" s="31"/>
      <c r="L11" s="31"/>
      <c r="M11" s="35"/>
      <c r="N11" s="31"/>
      <c r="O11" s="31"/>
      <c r="P11" s="31"/>
    </row>
    <row r="12" spans="1:18" s="123" customFormat="1" ht="23.25">
      <c r="A12" s="166" t="s">
        <v>320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</row>
    <row r="13" spans="1:18" ht="15.75" thickBot="1"/>
    <row r="14" spans="1:18" ht="102.75" thickBot="1">
      <c r="A14" s="22" t="s">
        <v>0</v>
      </c>
      <c r="B14" s="23" t="s">
        <v>1</v>
      </c>
      <c r="C14" s="23" t="s">
        <v>2</v>
      </c>
      <c r="D14" s="24" t="s">
        <v>234</v>
      </c>
      <c r="E14" s="24" t="s">
        <v>235</v>
      </c>
      <c r="F14" s="23" t="s">
        <v>109</v>
      </c>
      <c r="G14" s="23" t="s">
        <v>110</v>
      </c>
      <c r="H14" s="23" t="s">
        <v>111</v>
      </c>
      <c r="I14" s="23" t="s">
        <v>112</v>
      </c>
      <c r="J14" s="23" t="s">
        <v>113</v>
      </c>
      <c r="K14" s="23" t="s">
        <v>114</v>
      </c>
      <c r="L14" s="23" t="s">
        <v>115</v>
      </c>
      <c r="M14" s="25" t="s">
        <v>233</v>
      </c>
      <c r="N14" s="25" t="s">
        <v>116</v>
      </c>
      <c r="O14" s="23" t="s">
        <v>255</v>
      </c>
      <c r="P14" s="23" t="s">
        <v>273</v>
      </c>
      <c r="Q14" s="26" t="s">
        <v>3</v>
      </c>
    </row>
    <row r="15" spans="1:18" ht="23.25" customHeight="1">
      <c r="A15" s="43" t="s">
        <v>4</v>
      </c>
      <c r="B15" s="94">
        <v>580286</v>
      </c>
      <c r="C15" s="94">
        <v>221340</v>
      </c>
      <c r="D15" s="1"/>
      <c r="E15" s="1"/>
      <c r="F15" s="1">
        <v>2700</v>
      </c>
      <c r="G15" s="1">
        <v>104144</v>
      </c>
      <c r="H15" s="1">
        <v>24865</v>
      </c>
      <c r="I15" s="1">
        <v>0</v>
      </c>
      <c r="J15" s="1">
        <v>0</v>
      </c>
      <c r="K15" s="1">
        <v>0</v>
      </c>
      <c r="L15" s="3">
        <v>0</v>
      </c>
      <c r="M15" s="3">
        <v>5445</v>
      </c>
      <c r="N15" s="3">
        <v>5040</v>
      </c>
      <c r="O15" s="1">
        <v>0</v>
      </c>
      <c r="P15" s="1">
        <v>0</v>
      </c>
      <c r="Q15" s="27">
        <f t="shared" ref="Q15:Q23" si="0">SUM(B15:P15)</f>
        <v>943820</v>
      </c>
      <c r="R15" s="29"/>
    </row>
    <row r="16" spans="1:18" ht="15" customHeight="1">
      <c r="A16" s="136" t="s">
        <v>237</v>
      </c>
      <c r="B16" s="28">
        <v>0</v>
      </c>
      <c r="C16" s="28">
        <v>0</v>
      </c>
      <c r="D16" s="2">
        <v>0</v>
      </c>
      <c r="E16" s="2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142">
        <f t="shared" si="0"/>
        <v>0</v>
      </c>
    </row>
    <row r="17" spans="1:19" ht="15" customHeight="1">
      <c r="A17" s="136" t="s">
        <v>280</v>
      </c>
      <c r="B17" s="28">
        <f>B15+B16</f>
        <v>580286</v>
      </c>
      <c r="C17" s="28">
        <f t="shared" ref="C17:P17" si="1">C15+C16</f>
        <v>221340</v>
      </c>
      <c r="D17" s="28">
        <f t="shared" si="1"/>
        <v>0</v>
      </c>
      <c r="E17" s="28">
        <f t="shared" si="1"/>
        <v>0</v>
      </c>
      <c r="F17" s="28">
        <f t="shared" si="1"/>
        <v>2700</v>
      </c>
      <c r="G17" s="28">
        <f t="shared" si="1"/>
        <v>104144</v>
      </c>
      <c r="H17" s="28">
        <f t="shared" si="1"/>
        <v>24865</v>
      </c>
      <c r="I17" s="28">
        <f t="shared" si="1"/>
        <v>0</v>
      </c>
      <c r="J17" s="28">
        <f t="shared" si="1"/>
        <v>0</v>
      </c>
      <c r="K17" s="28">
        <f t="shared" si="1"/>
        <v>0</v>
      </c>
      <c r="L17" s="28">
        <f t="shared" si="1"/>
        <v>0</v>
      </c>
      <c r="M17" s="28">
        <f t="shared" si="1"/>
        <v>5445</v>
      </c>
      <c r="N17" s="28">
        <f t="shared" si="1"/>
        <v>5040</v>
      </c>
      <c r="O17" s="28">
        <f t="shared" si="1"/>
        <v>0</v>
      </c>
      <c r="P17" s="28">
        <f t="shared" si="1"/>
        <v>0</v>
      </c>
      <c r="Q17" s="142">
        <f>SUM(B17:P17)</f>
        <v>943820</v>
      </c>
    </row>
    <row r="18" spans="1:19" ht="20.25" customHeight="1">
      <c r="A18" s="143" t="s">
        <v>7</v>
      </c>
      <c r="B18" s="28">
        <v>56040</v>
      </c>
      <c r="C18" s="28">
        <v>13220</v>
      </c>
      <c r="D18" s="28"/>
      <c r="E18" s="28"/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/>
      <c r="N18" s="28">
        <v>0</v>
      </c>
      <c r="O18" s="28">
        <v>0</v>
      </c>
      <c r="P18" s="28">
        <v>0</v>
      </c>
      <c r="Q18" s="142">
        <f t="shared" si="0"/>
        <v>69260</v>
      </c>
    </row>
    <row r="19" spans="1:19" ht="15" customHeight="1">
      <c r="A19" s="136" t="s">
        <v>237</v>
      </c>
      <c r="B19" s="28">
        <v>0</v>
      </c>
      <c r="C19" s="28">
        <v>0</v>
      </c>
      <c r="D19" s="2">
        <v>0</v>
      </c>
      <c r="E19" s="2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/>
      <c r="N19" s="28">
        <v>0</v>
      </c>
      <c r="O19" s="28">
        <v>0</v>
      </c>
      <c r="P19" s="28">
        <v>0</v>
      </c>
      <c r="Q19" s="142">
        <f t="shared" si="0"/>
        <v>0</v>
      </c>
    </row>
    <row r="20" spans="1:19" ht="15" customHeight="1">
      <c r="A20" s="136" t="s">
        <v>280</v>
      </c>
      <c r="B20" s="28">
        <f>B18+B19</f>
        <v>56040</v>
      </c>
      <c r="C20" s="28">
        <f t="shared" ref="C20:P20" si="2">C18+C19</f>
        <v>13220</v>
      </c>
      <c r="D20" s="28">
        <f t="shared" si="2"/>
        <v>0</v>
      </c>
      <c r="E20" s="28">
        <f t="shared" si="2"/>
        <v>0</v>
      </c>
      <c r="F20" s="28">
        <f t="shared" si="2"/>
        <v>0</v>
      </c>
      <c r="G20" s="28">
        <f t="shared" si="2"/>
        <v>0</v>
      </c>
      <c r="H20" s="28">
        <f t="shared" si="2"/>
        <v>0</v>
      </c>
      <c r="I20" s="28">
        <f t="shared" si="2"/>
        <v>0</v>
      </c>
      <c r="J20" s="28">
        <f t="shared" si="2"/>
        <v>0</v>
      </c>
      <c r="K20" s="28">
        <f t="shared" si="2"/>
        <v>0</v>
      </c>
      <c r="L20" s="28">
        <f t="shared" si="2"/>
        <v>0</v>
      </c>
      <c r="M20" s="28">
        <f t="shared" si="2"/>
        <v>0</v>
      </c>
      <c r="N20" s="28">
        <f t="shared" si="2"/>
        <v>0</v>
      </c>
      <c r="O20" s="28">
        <f t="shared" si="2"/>
        <v>0</v>
      </c>
      <c r="P20" s="28">
        <f t="shared" si="2"/>
        <v>0</v>
      </c>
      <c r="Q20" s="142">
        <f t="shared" si="0"/>
        <v>69260</v>
      </c>
      <c r="S20" s="34"/>
    </row>
    <row r="21" spans="1:19" ht="18.75" customHeight="1">
      <c r="A21" s="4" t="s">
        <v>8</v>
      </c>
      <c r="B21" s="28">
        <v>23710</v>
      </c>
      <c r="C21" s="28">
        <v>7118</v>
      </c>
      <c r="D21" s="2"/>
      <c r="E21" s="2"/>
      <c r="F21" s="28">
        <v>0</v>
      </c>
      <c r="G21" s="28">
        <v>1889</v>
      </c>
      <c r="H21" s="28">
        <v>1882</v>
      </c>
      <c r="I21" s="28">
        <v>0</v>
      </c>
      <c r="J21" s="28">
        <v>0</v>
      </c>
      <c r="K21" s="28">
        <v>0</v>
      </c>
      <c r="L21" s="28">
        <v>0</v>
      </c>
      <c r="M21" s="28"/>
      <c r="N21" s="28">
        <v>0</v>
      </c>
      <c r="O21" s="28">
        <v>0</v>
      </c>
      <c r="P21" s="28">
        <v>0</v>
      </c>
      <c r="Q21" s="142">
        <f t="shared" si="0"/>
        <v>34599</v>
      </c>
      <c r="R21" s="38"/>
      <c r="S21" s="34"/>
    </row>
    <row r="22" spans="1:19" ht="15" customHeight="1">
      <c r="A22" s="136" t="s">
        <v>237</v>
      </c>
      <c r="B22" s="28">
        <v>0</v>
      </c>
      <c r="C22" s="28">
        <v>0</v>
      </c>
      <c r="D22" s="2">
        <v>0</v>
      </c>
      <c r="E22" s="2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142">
        <f t="shared" si="0"/>
        <v>0</v>
      </c>
      <c r="S22" s="34"/>
    </row>
    <row r="23" spans="1:19" ht="15" customHeight="1">
      <c r="A23" s="136" t="s">
        <v>263</v>
      </c>
      <c r="B23" s="6">
        <f>B21+B22</f>
        <v>23710</v>
      </c>
      <c r="C23" s="6">
        <f t="shared" ref="C23:P23" si="3">C21+C22</f>
        <v>7118</v>
      </c>
      <c r="D23" s="6">
        <f t="shared" si="3"/>
        <v>0</v>
      </c>
      <c r="E23" s="6">
        <f t="shared" si="3"/>
        <v>0</v>
      </c>
      <c r="F23" s="6">
        <f t="shared" si="3"/>
        <v>0</v>
      </c>
      <c r="G23" s="6">
        <f t="shared" si="3"/>
        <v>1889</v>
      </c>
      <c r="H23" s="6">
        <f t="shared" si="3"/>
        <v>1882</v>
      </c>
      <c r="I23" s="6">
        <f t="shared" si="3"/>
        <v>0</v>
      </c>
      <c r="J23" s="6">
        <f t="shared" si="3"/>
        <v>0</v>
      </c>
      <c r="K23" s="6">
        <f t="shared" si="3"/>
        <v>0</v>
      </c>
      <c r="L23" s="6">
        <f t="shared" si="3"/>
        <v>0</v>
      </c>
      <c r="M23" s="6">
        <f t="shared" si="3"/>
        <v>0</v>
      </c>
      <c r="N23" s="6">
        <f t="shared" si="3"/>
        <v>0</v>
      </c>
      <c r="O23" s="6">
        <f t="shared" si="3"/>
        <v>0</v>
      </c>
      <c r="P23" s="6">
        <f t="shared" si="3"/>
        <v>0</v>
      </c>
      <c r="Q23" s="142">
        <f t="shared" si="0"/>
        <v>34599</v>
      </c>
      <c r="S23" s="34"/>
    </row>
    <row r="24" spans="1:19" ht="27.75" customHeight="1">
      <c r="A24" s="4" t="s">
        <v>9</v>
      </c>
      <c r="B24" s="141">
        <v>29023</v>
      </c>
      <c r="C24" s="141">
        <v>8757</v>
      </c>
      <c r="D24" s="2"/>
      <c r="E24" s="2"/>
      <c r="F24" s="28">
        <v>72</v>
      </c>
      <c r="G24" s="28">
        <v>3845</v>
      </c>
      <c r="H24" s="28">
        <v>4864</v>
      </c>
      <c r="I24" s="28">
        <v>0</v>
      </c>
      <c r="J24" s="28">
        <v>0</v>
      </c>
      <c r="K24" s="28">
        <v>0</v>
      </c>
      <c r="L24" s="28">
        <v>0</v>
      </c>
      <c r="M24" s="28"/>
      <c r="N24" s="28">
        <v>0</v>
      </c>
      <c r="O24" s="28">
        <v>0</v>
      </c>
      <c r="P24" s="28">
        <v>0</v>
      </c>
      <c r="Q24" s="142">
        <f t="shared" ref="Q24:Q87" si="4">SUM(B24:P24)</f>
        <v>46561</v>
      </c>
      <c r="R24" s="38"/>
      <c r="S24" s="34"/>
    </row>
    <row r="25" spans="1:19" ht="15" customHeight="1">
      <c r="A25" s="136" t="s">
        <v>237</v>
      </c>
      <c r="B25" s="28">
        <v>0</v>
      </c>
      <c r="C25" s="28">
        <v>0</v>
      </c>
      <c r="D25" s="2">
        <v>0</v>
      </c>
      <c r="E25" s="2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/>
      <c r="N25" s="28">
        <v>0</v>
      </c>
      <c r="O25" s="28">
        <v>0</v>
      </c>
      <c r="P25" s="28">
        <v>0</v>
      </c>
      <c r="Q25" s="142">
        <f>SUM(B25:P25)</f>
        <v>0</v>
      </c>
      <c r="S25" s="34"/>
    </row>
    <row r="26" spans="1:19" ht="15" customHeight="1">
      <c r="A26" s="136" t="s">
        <v>280</v>
      </c>
      <c r="B26" s="6">
        <f>B24+B25</f>
        <v>29023</v>
      </c>
      <c r="C26" s="6">
        <f t="shared" ref="C26:P26" si="5">C24+C25</f>
        <v>8757</v>
      </c>
      <c r="D26" s="6">
        <f t="shared" si="5"/>
        <v>0</v>
      </c>
      <c r="E26" s="6">
        <f t="shared" si="5"/>
        <v>0</v>
      </c>
      <c r="F26" s="6">
        <f t="shared" si="5"/>
        <v>72</v>
      </c>
      <c r="G26" s="6">
        <f t="shared" si="5"/>
        <v>3845</v>
      </c>
      <c r="H26" s="6">
        <f t="shared" si="5"/>
        <v>4864</v>
      </c>
      <c r="I26" s="6">
        <f t="shared" si="5"/>
        <v>0</v>
      </c>
      <c r="J26" s="6">
        <f t="shared" si="5"/>
        <v>0</v>
      </c>
      <c r="K26" s="6">
        <f t="shared" si="5"/>
        <v>0</v>
      </c>
      <c r="L26" s="6">
        <f t="shared" si="5"/>
        <v>0</v>
      </c>
      <c r="M26" s="6">
        <f t="shared" si="5"/>
        <v>0</v>
      </c>
      <c r="N26" s="6">
        <f t="shared" si="5"/>
        <v>0</v>
      </c>
      <c r="O26" s="6">
        <f t="shared" si="5"/>
        <v>0</v>
      </c>
      <c r="P26" s="6">
        <f t="shared" si="5"/>
        <v>0</v>
      </c>
      <c r="Q26" s="142">
        <f>SUM(B26:P26)</f>
        <v>46561</v>
      </c>
    </row>
    <row r="27" spans="1:19" ht="22.5" customHeight="1">
      <c r="A27" s="4" t="s">
        <v>10</v>
      </c>
      <c r="B27" s="28">
        <v>32449</v>
      </c>
      <c r="C27" s="28">
        <v>9876</v>
      </c>
      <c r="D27" s="2"/>
      <c r="E27" s="2"/>
      <c r="F27" s="28">
        <v>50</v>
      </c>
      <c r="G27" s="28">
        <v>8180</v>
      </c>
      <c r="H27" s="28">
        <v>6060</v>
      </c>
      <c r="I27" s="28">
        <v>0</v>
      </c>
      <c r="J27" s="28">
        <v>0</v>
      </c>
      <c r="K27" s="28">
        <v>0</v>
      </c>
      <c r="L27" s="28">
        <v>0</v>
      </c>
      <c r="M27" s="28"/>
      <c r="N27" s="28">
        <v>0</v>
      </c>
      <c r="O27" s="28">
        <v>0</v>
      </c>
      <c r="P27" s="28">
        <v>0</v>
      </c>
      <c r="Q27" s="142">
        <f>SUM(B27:P27)</f>
        <v>56615</v>
      </c>
    </row>
    <row r="28" spans="1:19" ht="15" customHeight="1">
      <c r="A28" s="136" t="s">
        <v>237</v>
      </c>
      <c r="B28" s="28">
        <v>0</v>
      </c>
      <c r="C28" s="28">
        <v>0</v>
      </c>
      <c r="D28" s="2">
        <v>0</v>
      </c>
      <c r="E28" s="2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/>
      <c r="N28" s="28">
        <v>0</v>
      </c>
      <c r="O28" s="28">
        <v>0</v>
      </c>
      <c r="P28" s="28">
        <v>0</v>
      </c>
      <c r="Q28" s="142">
        <f>SUM(B28:P28)</f>
        <v>0</v>
      </c>
    </row>
    <row r="29" spans="1:19" ht="15" customHeight="1">
      <c r="A29" s="136" t="s">
        <v>280</v>
      </c>
      <c r="B29" s="6">
        <f>B27+B28</f>
        <v>32449</v>
      </c>
      <c r="C29" s="6">
        <f t="shared" ref="C29:P29" si="6">C27+C28</f>
        <v>9876</v>
      </c>
      <c r="D29" s="6">
        <f t="shared" si="6"/>
        <v>0</v>
      </c>
      <c r="E29" s="6">
        <f t="shared" si="6"/>
        <v>0</v>
      </c>
      <c r="F29" s="6">
        <f t="shared" si="6"/>
        <v>50</v>
      </c>
      <c r="G29" s="6">
        <f t="shared" si="6"/>
        <v>8180</v>
      </c>
      <c r="H29" s="6">
        <f t="shared" si="6"/>
        <v>6060</v>
      </c>
      <c r="I29" s="6">
        <f t="shared" si="6"/>
        <v>0</v>
      </c>
      <c r="J29" s="6">
        <f t="shared" si="6"/>
        <v>0</v>
      </c>
      <c r="K29" s="6">
        <f t="shared" si="6"/>
        <v>0</v>
      </c>
      <c r="L29" s="6">
        <f t="shared" si="6"/>
        <v>0</v>
      </c>
      <c r="M29" s="6">
        <f t="shared" si="6"/>
        <v>0</v>
      </c>
      <c r="N29" s="6">
        <f t="shared" si="6"/>
        <v>0</v>
      </c>
      <c r="O29" s="6">
        <f t="shared" si="6"/>
        <v>0</v>
      </c>
      <c r="P29" s="6">
        <f t="shared" si="6"/>
        <v>0</v>
      </c>
      <c r="Q29" s="142">
        <f>SUM(B29:P29)</f>
        <v>56615</v>
      </c>
    </row>
    <row r="30" spans="1:19" ht="30" customHeight="1">
      <c r="A30" s="4" t="s">
        <v>11</v>
      </c>
      <c r="B30" s="28">
        <v>23745</v>
      </c>
      <c r="C30" s="28">
        <v>7202</v>
      </c>
      <c r="D30" s="2"/>
      <c r="E30" s="2"/>
      <c r="F30" s="28">
        <v>0</v>
      </c>
      <c r="G30" s="28">
        <v>6299</v>
      </c>
      <c r="H30" s="28">
        <v>1850</v>
      </c>
      <c r="I30" s="28">
        <v>0</v>
      </c>
      <c r="J30" s="28">
        <v>0</v>
      </c>
      <c r="K30" s="28">
        <v>0</v>
      </c>
      <c r="L30" s="28">
        <v>0</v>
      </c>
      <c r="M30" s="28"/>
      <c r="N30" s="28">
        <v>0</v>
      </c>
      <c r="O30" s="28">
        <v>0</v>
      </c>
      <c r="P30" s="28">
        <v>0</v>
      </c>
      <c r="Q30" s="142">
        <f t="shared" si="4"/>
        <v>39096</v>
      </c>
    </row>
    <row r="31" spans="1:19" ht="15" customHeight="1">
      <c r="A31" s="136" t="s">
        <v>237</v>
      </c>
      <c r="B31" s="28">
        <v>0</v>
      </c>
      <c r="C31" s="28">
        <v>0</v>
      </c>
      <c r="D31" s="2">
        <v>0</v>
      </c>
      <c r="E31" s="2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/>
      <c r="N31" s="28">
        <v>0</v>
      </c>
      <c r="O31" s="28">
        <v>0</v>
      </c>
      <c r="P31" s="28">
        <v>0</v>
      </c>
      <c r="Q31" s="142">
        <f>SUM(B31:P31)</f>
        <v>0</v>
      </c>
    </row>
    <row r="32" spans="1:19" ht="15" customHeight="1">
      <c r="A32" s="136" t="s">
        <v>280</v>
      </c>
      <c r="B32" s="6">
        <f>B30+B31</f>
        <v>23745</v>
      </c>
      <c r="C32" s="6">
        <f t="shared" ref="C32:P32" si="7">C30+C31</f>
        <v>7202</v>
      </c>
      <c r="D32" s="6">
        <f t="shared" si="7"/>
        <v>0</v>
      </c>
      <c r="E32" s="6">
        <f t="shared" si="7"/>
        <v>0</v>
      </c>
      <c r="F32" s="6">
        <f t="shared" si="7"/>
        <v>0</v>
      </c>
      <c r="G32" s="6">
        <f t="shared" si="7"/>
        <v>6299</v>
      </c>
      <c r="H32" s="6">
        <f t="shared" si="7"/>
        <v>1850</v>
      </c>
      <c r="I32" s="6">
        <f t="shared" si="7"/>
        <v>0</v>
      </c>
      <c r="J32" s="6">
        <f t="shared" si="7"/>
        <v>0</v>
      </c>
      <c r="K32" s="6">
        <f t="shared" si="7"/>
        <v>0</v>
      </c>
      <c r="L32" s="6">
        <f t="shared" si="7"/>
        <v>0</v>
      </c>
      <c r="M32" s="6">
        <f t="shared" si="7"/>
        <v>0</v>
      </c>
      <c r="N32" s="6">
        <f t="shared" si="7"/>
        <v>0</v>
      </c>
      <c r="O32" s="6">
        <f t="shared" si="7"/>
        <v>0</v>
      </c>
      <c r="P32" s="6">
        <f t="shared" si="7"/>
        <v>0</v>
      </c>
      <c r="Q32" s="142">
        <f t="shared" si="4"/>
        <v>39096</v>
      </c>
    </row>
    <row r="33" spans="1:20" ht="24" customHeight="1">
      <c r="A33" s="4" t="s">
        <v>12</v>
      </c>
      <c r="B33" s="28">
        <v>30204</v>
      </c>
      <c r="C33" s="28">
        <v>9086</v>
      </c>
      <c r="D33" s="2"/>
      <c r="E33" s="2"/>
      <c r="F33" s="28">
        <v>50</v>
      </c>
      <c r="G33" s="28">
        <v>3026</v>
      </c>
      <c r="H33" s="28">
        <v>5440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142">
        <f t="shared" si="4"/>
        <v>47806</v>
      </c>
    </row>
    <row r="34" spans="1:20" ht="15" customHeight="1">
      <c r="A34" s="136" t="s">
        <v>237</v>
      </c>
      <c r="B34" s="28">
        <v>0</v>
      </c>
      <c r="C34" s="28">
        <v>0</v>
      </c>
      <c r="D34" s="2">
        <v>0</v>
      </c>
      <c r="E34" s="2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/>
      <c r="N34" s="28">
        <v>0</v>
      </c>
      <c r="O34" s="28">
        <v>0</v>
      </c>
      <c r="P34" s="28">
        <v>0</v>
      </c>
      <c r="Q34" s="142">
        <f>SUM(B34:P34)</f>
        <v>0</v>
      </c>
    </row>
    <row r="35" spans="1:20" ht="15" customHeight="1">
      <c r="A35" s="136" t="s">
        <v>280</v>
      </c>
      <c r="B35" s="6">
        <f>B33+B34</f>
        <v>30204</v>
      </c>
      <c r="C35" s="6">
        <f t="shared" ref="C35:P35" si="8">C33+C34</f>
        <v>9086</v>
      </c>
      <c r="D35" s="6">
        <f t="shared" si="8"/>
        <v>0</v>
      </c>
      <c r="E35" s="6">
        <f t="shared" si="8"/>
        <v>0</v>
      </c>
      <c r="F35" s="6">
        <f t="shared" si="8"/>
        <v>50</v>
      </c>
      <c r="G35" s="6">
        <f t="shared" si="8"/>
        <v>3026</v>
      </c>
      <c r="H35" s="6">
        <f t="shared" si="8"/>
        <v>5440</v>
      </c>
      <c r="I35" s="6">
        <f t="shared" si="8"/>
        <v>0</v>
      </c>
      <c r="J35" s="6">
        <f t="shared" si="8"/>
        <v>0</v>
      </c>
      <c r="K35" s="6">
        <f t="shared" si="8"/>
        <v>0</v>
      </c>
      <c r="L35" s="6">
        <f t="shared" si="8"/>
        <v>0</v>
      </c>
      <c r="M35" s="6">
        <f t="shared" si="8"/>
        <v>0</v>
      </c>
      <c r="N35" s="6">
        <f t="shared" si="8"/>
        <v>0</v>
      </c>
      <c r="O35" s="6">
        <f t="shared" si="8"/>
        <v>0</v>
      </c>
      <c r="P35" s="6">
        <f t="shared" si="8"/>
        <v>0</v>
      </c>
      <c r="Q35" s="142">
        <f>SUM(B35:P35)</f>
        <v>47806</v>
      </c>
    </row>
    <row r="36" spans="1:20" ht="15" customHeight="1">
      <c r="A36" s="4" t="s">
        <v>13</v>
      </c>
      <c r="B36" s="8">
        <v>31379</v>
      </c>
      <c r="C36" s="8">
        <v>9727</v>
      </c>
      <c r="D36" s="5"/>
      <c r="E36" s="5"/>
      <c r="F36" s="28">
        <v>100</v>
      </c>
      <c r="G36" s="28">
        <v>16460</v>
      </c>
      <c r="H36" s="28">
        <v>6594</v>
      </c>
      <c r="I36" s="28">
        <v>0</v>
      </c>
      <c r="J36" s="28">
        <v>0</v>
      </c>
      <c r="K36" s="28">
        <v>0</v>
      </c>
      <c r="L36" s="28">
        <v>0</v>
      </c>
      <c r="M36" s="28"/>
      <c r="N36" s="28">
        <v>0</v>
      </c>
      <c r="O36" s="28">
        <v>0</v>
      </c>
      <c r="P36" s="28">
        <v>0</v>
      </c>
      <c r="Q36" s="142">
        <f>SUM(B36:P36)</f>
        <v>64260</v>
      </c>
    </row>
    <row r="37" spans="1:20" ht="15" customHeight="1">
      <c r="A37" s="136" t="s">
        <v>237</v>
      </c>
      <c r="B37" s="140">
        <v>0</v>
      </c>
      <c r="C37" s="140">
        <v>0</v>
      </c>
      <c r="D37" s="5">
        <v>0</v>
      </c>
      <c r="E37" s="5">
        <v>0</v>
      </c>
      <c r="F37" s="28">
        <v>0</v>
      </c>
      <c r="G37" s="28">
        <v>119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/>
      <c r="N37" s="28">
        <v>0</v>
      </c>
      <c r="O37" s="28">
        <v>0</v>
      </c>
      <c r="P37" s="28">
        <v>0</v>
      </c>
      <c r="Q37" s="142">
        <f>SUM(B37:P37)</f>
        <v>119</v>
      </c>
    </row>
    <row r="38" spans="1:20" ht="15" customHeight="1">
      <c r="A38" s="136" t="s">
        <v>280</v>
      </c>
      <c r="B38" s="92">
        <f>B36+B37</f>
        <v>31379</v>
      </c>
      <c r="C38" s="92">
        <f t="shared" ref="C38:P38" si="9">C36+C37</f>
        <v>9727</v>
      </c>
      <c r="D38" s="6">
        <f t="shared" si="9"/>
        <v>0</v>
      </c>
      <c r="E38" s="6">
        <f t="shared" si="9"/>
        <v>0</v>
      </c>
      <c r="F38" s="6">
        <f t="shared" si="9"/>
        <v>100</v>
      </c>
      <c r="G38" s="6">
        <f t="shared" si="9"/>
        <v>16579</v>
      </c>
      <c r="H38" s="6">
        <f t="shared" si="9"/>
        <v>6594</v>
      </c>
      <c r="I38" s="6">
        <f t="shared" si="9"/>
        <v>0</v>
      </c>
      <c r="J38" s="6">
        <f t="shared" si="9"/>
        <v>0</v>
      </c>
      <c r="K38" s="6">
        <f t="shared" si="9"/>
        <v>0</v>
      </c>
      <c r="L38" s="6">
        <f t="shared" si="9"/>
        <v>0</v>
      </c>
      <c r="M38" s="6">
        <f t="shared" si="9"/>
        <v>0</v>
      </c>
      <c r="N38" s="6">
        <f t="shared" si="9"/>
        <v>0</v>
      </c>
      <c r="O38" s="6">
        <f t="shared" si="9"/>
        <v>0</v>
      </c>
      <c r="P38" s="6">
        <f t="shared" si="9"/>
        <v>0</v>
      </c>
      <c r="Q38" s="142">
        <f>SUM(B38:P38)</f>
        <v>64379</v>
      </c>
    </row>
    <row r="39" spans="1:20" ht="21" customHeight="1">
      <c r="A39" s="4" t="s">
        <v>14</v>
      </c>
      <c r="B39" s="140">
        <v>27072</v>
      </c>
      <c r="C39" s="140">
        <v>8184</v>
      </c>
      <c r="D39" s="5"/>
      <c r="E39" s="5"/>
      <c r="F39" s="28">
        <v>50</v>
      </c>
      <c r="G39" s="28">
        <v>9006</v>
      </c>
      <c r="H39" s="28">
        <v>6340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142">
        <f t="shared" si="4"/>
        <v>50652</v>
      </c>
    </row>
    <row r="40" spans="1:20" ht="15" customHeight="1">
      <c r="A40" s="136" t="s">
        <v>237</v>
      </c>
      <c r="B40" s="140">
        <v>0</v>
      </c>
      <c r="C40" s="140">
        <v>0</v>
      </c>
      <c r="D40" s="5">
        <v>0</v>
      </c>
      <c r="E40" s="5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/>
      <c r="N40" s="28">
        <v>0</v>
      </c>
      <c r="O40" s="28">
        <v>0</v>
      </c>
      <c r="P40" s="28">
        <v>0</v>
      </c>
      <c r="Q40" s="142">
        <f>SUM(B40:P40)</f>
        <v>0</v>
      </c>
    </row>
    <row r="41" spans="1:20" ht="15" customHeight="1">
      <c r="A41" s="136" t="s">
        <v>280</v>
      </c>
      <c r="B41" s="92">
        <f>B39+B40</f>
        <v>27072</v>
      </c>
      <c r="C41" s="92">
        <f t="shared" ref="C41:P41" si="10">C39+C40</f>
        <v>8184</v>
      </c>
      <c r="D41" s="6">
        <f t="shared" si="10"/>
        <v>0</v>
      </c>
      <c r="E41" s="6">
        <f t="shared" si="10"/>
        <v>0</v>
      </c>
      <c r="F41" s="6">
        <f t="shared" si="10"/>
        <v>50</v>
      </c>
      <c r="G41" s="6">
        <f t="shared" si="10"/>
        <v>9006</v>
      </c>
      <c r="H41" s="6">
        <f t="shared" si="10"/>
        <v>6340</v>
      </c>
      <c r="I41" s="6">
        <f t="shared" si="10"/>
        <v>0</v>
      </c>
      <c r="J41" s="6">
        <f t="shared" si="10"/>
        <v>0</v>
      </c>
      <c r="K41" s="6">
        <f t="shared" si="10"/>
        <v>0</v>
      </c>
      <c r="L41" s="6">
        <f t="shared" si="10"/>
        <v>0</v>
      </c>
      <c r="M41" s="6">
        <f t="shared" si="10"/>
        <v>0</v>
      </c>
      <c r="N41" s="6">
        <f t="shared" si="10"/>
        <v>0</v>
      </c>
      <c r="O41" s="6">
        <f t="shared" si="10"/>
        <v>0</v>
      </c>
      <c r="P41" s="6">
        <f t="shared" si="10"/>
        <v>0</v>
      </c>
      <c r="Q41" s="142">
        <f t="shared" si="4"/>
        <v>50652</v>
      </c>
    </row>
    <row r="42" spans="1:20" ht="15" customHeight="1">
      <c r="A42" s="4" t="s">
        <v>15</v>
      </c>
      <c r="B42" s="140">
        <v>35382</v>
      </c>
      <c r="C42" s="140">
        <v>10602</v>
      </c>
      <c r="D42" s="5"/>
      <c r="E42" s="5"/>
      <c r="F42" s="28">
        <v>112</v>
      </c>
      <c r="G42" s="28">
        <v>8199</v>
      </c>
      <c r="H42" s="28">
        <v>6908</v>
      </c>
      <c r="I42" s="28">
        <v>0</v>
      </c>
      <c r="J42" s="28">
        <v>0</v>
      </c>
      <c r="K42" s="28">
        <v>0</v>
      </c>
      <c r="L42" s="28">
        <v>0</v>
      </c>
      <c r="M42" s="28"/>
      <c r="N42" s="28">
        <v>0</v>
      </c>
      <c r="O42" s="28">
        <v>0</v>
      </c>
      <c r="P42" s="28">
        <v>0</v>
      </c>
      <c r="Q42" s="142">
        <f t="shared" si="4"/>
        <v>61203</v>
      </c>
      <c r="R42" s="38"/>
      <c r="S42" s="34"/>
    </row>
    <row r="43" spans="1:20" ht="15" customHeight="1">
      <c r="A43" s="136" t="s">
        <v>237</v>
      </c>
      <c r="B43" s="140">
        <v>0</v>
      </c>
      <c r="C43" s="140">
        <v>0</v>
      </c>
      <c r="D43" s="5">
        <v>0</v>
      </c>
      <c r="E43" s="5">
        <v>0</v>
      </c>
      <c r="F43" s="28">
        <v>0</v>
      </c>
      <c r="G43" s="28">
        <v>2655</v>
      </c>
      <c r="H43" s="28">
        <v>480</v>
      </c>
      <c r="I43" s="28">
        <v>0</v>
      </c>
      <c r="J43" s="28">
        <v>0</v>
      </c>
      <c r="K43" s="28">
        <v>0</v>
      </c>
      <c r="L43" s="28">
        <v>0</v>
      </c>
      <c r="M43" s="28"/>
      <c r="N43" s="28">
        <v>0</v>
      </c>
      <c r="O43" s="28">
        <v>0</v>
      </c>
      <c r="P43" s="28">
        <v>0</v>
      </c>
      <c r="Q43" s="142">
        <f>SUM(B43:P43)</f>
        <v>3135</v>
      </c>
    </row>
    <row r="44" spans="1:20" ht="15" customHeight="1">
      <c r="A44" s="136" t="s">
        <v>280</v>
      </c>
      <c r="B44" s="6">
        <f>B42+B43</f>
        <v>35382</v>
      </c>
      <c r="C44" s="6">
        <f t="shared" ref="C44:P44" si="11">C42+C43</f>
        <v>10602</v>
      </c>
      <c r="D44" s="6">
        <f t="shared" si="11"/>
        <v>0</v>
      </c>
      <c r="E44" s="6">
        <f t="shared" si="11"/>
        <v>0</v>
      </c>
      <c r="F44" s="6">
        <f t="shared" si="11"/>
        <v>112</v>
      </c>
      <c r="G44" s="6">
        <f>G42+G43</f>
        <v>10854</v>
      </c>
      <c r="H44" s="6">
        <f t="shared" si="11"/>
        <v>7388</v>
      </c>
      <c r="I44" s="6">
        <f t="shared" si="11"/>
        <v>0</v>
      </c>
      <c r="J44" s="6">
        <f t="shared" si="11"/>
        <v>0</v>
      </c>
      <c r="K44" s="6">
        <f t="shared" si="11"/>
        <v>0</v>
      </c>
      <c r="L44" s="6">
        <f t="shared" si="11"/>
        <v>0</v>
      </c>
      <c r="M44" s="6">
        <f t="shared" si="11"/>
        <v>0</v>
      </c>
      <c r="N44" s="6">
        <f t="shared" si="11"/>
        <v>0</v>
      </c>
      <c r="O44" s="6">
        <f t="shared" si="11"/>
        <v>0</v>
      </c>
      <c r="P44" s="6">
        <f t="shared" si="11"/>
        <v>0</v>
      </c>
      <c r="Q44" s="142">
        <f t="shared" si="4"/>
        <v>64338</v>
      </c>
    </row>
    <row r="45" spans="1:20" ht="20.25" customHeight="1">
      <c r="A45" s="4" t="s">
        <v>16</v>
      </c>
      <c r="B45" s="8">
        <v>29222</v>
      </c>
      <c r="C45" s="8">
        <v>8798</v>
      </c>
      <c r="D45" s="5"/>
      <c r="E45" s="5"/>
      <c r="F45" s="28">
        <v>100</v>
      </c>
      <c r="G45" s="28">
        <v>4445</v>
      </c>
      <c r="H45" s="28">
        <v>5864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142">
        <f t="shared" si="4"/>
        <v>48429</v>
      </c>
    </row>
    <row r="46" spans="1:20" ht="15" customHeight="1">
      <c r="A46" s="136" t="s">
        <v>237</v>
      </c>
      <c r="B46" s="8">
        <v>0</v>
      </c>
      <c r="C46" s="8">
        <v>0</v>
      </c>
      <c r="D46" s="5">
        <v>0</v>
      </c>
      <c r="E46" s="5">
        <v>0</v>
      </c>
      <c r="F46" s="28">
        <v>0</v>
      </c>
      <c r="G46" s="28">
        <v>809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/>
      <c r="N46" s="28">
        <v>0</v>
      </c>
      <c r="O46" s="28">
        <v>0</v>
      </c>
      <c r="P46" s="28">
        <v>0</v>
      </c>
      <c r="Q46" s="142">
        <f t="shared" si="4"/>
        <v>809</v>
      </c>
    </row>
    <row r="47" spans="1:20" ht="15" customHeight="1">
      <c r="A47" s="136" t="s">
        <v>280</v>
      </c>
      <c r="B47" s="8">
        <f>B45+B46</f>
        <v>29222</v>
      </c>
      <c r="C47" s="8">
        <f t="shared" ref="C47:P47" si="12">C45+C46</f>
        <v>8798</v>
      </c>
      <c r="D47" s="8">
        <f t="shared" si="12"/>
        <v>0</v>
      </c>
      <c r="E47" s="8">
        <f t="shared" si="12"/>
        <v>0</v>
      </c>
      <c r="F47" s="8">
        <f t="shared" si="12"/>
        <v>100</v>
      </c>
      <c r="G47" s="8">
        <f t="shared" si="12"/>
        <v>5254</v>
      </c>
      <c r="H47" s="8">
        <f t="shared" si="12"/>
        <v>5864</v>
      </c>
      <c r="I47" s="8">
        <f t="shared" si="12"/>
        <v>0</v>
      </c>
      <c r="J47" s="8">
        <f t="shared" si="12"/>
        <v>0</v>
      </c>
      <c r="K47" s="8">
        <f t="shared" si="12"/>
        <v>0</v>
      </c>
      <c r="L47" s="8">
        <f t="shared" si="12"/>
        <v>0</v>
      </c>
      <c r="M47" s="8">
        <f t="shared" si="12"/>
        <v>0</v>
      </c>
      <c r="N47" s="8">
        <f t="shared" si="12"/>
        <v>0</v>
      </c>
      <c r="O47" s="8">
        <f t="shared" si="12"/>
        <v>0</v>
      </c>
      <c r="P47" s="8">
        <f t="shared" si="12"/>
        <v>0</v>
      </c>
      <c r="Q47" s="142">
        <f t="shared" si="4"/>
        <v>49238</v>
      </c>
      <c r="S47" s="34"/>
      <c r="T47" s="34"/>
    </row>
    <row r="48" spans="1:20" ht="20.25" customHeight="1">
      <c r="A48" s="4" t="s">
        <v>17</v>
      </c>
      <c r="B48" s="8">
        <v>31172</v>
      </c>
      <c r="C48" s="8">
        <v>9172</v>
      </c>
      <c r="D48" s="5"/>
      <c r="E48" s="5"/>
      <c r="F48" s="28">
        <v>112</v>
      </c>
      <c r="G48" s="28">
        <v>7328</v>
      </c>
      <c r="H48" s="28">
        <v>11321</v>
      </c>
      <c r="I48" s="28">
        <v>0</v>
      </c>
      <c r="J48" s="28">
        <v>0</v>
      </c>
      <c r="K48" s="28">
        <v>0</v>
      </c>
      <c r="L48" s="28">
        <v>0</v>
      </c>
      <c r="M48" s="28"/>
      <c r="N48" s="28">
        <v>0</v>
      </c>
      <c r="O48" s="28">
        <v>0</v>
      </c>
      <c r="P48" s="28">
        <v>0</v>
      </c>
      <c r="Q48" s="142">
        <f t="shared" si="4"/>
        <v>59105</v>
      </c>
      <c r="R48" s="38"/>
      <c r="S48" s="34"/>
      <c r="T48" s="34"/>
    </row>
    <row r="49" spans="1:20" ht="15" customHeight="1">
      <c r="A49" s="136" t="s">
        <v>237</v>
      </c>
      <c r="B49" s="8">
        <v>0</v>
      </c>
      <c r="C49" s="8">
        <v>0</v>
      </c>
      <c r="D49" s="5">
        <v>0</v>
      </c>
      <c r="E49" s="5">
        <v>0</v>
      </c>
      <c r="F49" s="28">
        <v>87</v>
      </c>
      <c r="G49" s="28">
        <v>3509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/>
      <c r="N49" s="28">
        <v>0</v>
      </c>
      <c r="O49" s="28">
        <v>0</v>
      </c>
      <c r="P49" s="28">
        <v>0</v>
      </c>
      <c r="Q49" s="142">
        <f t="shared" si="4"/>
        <v>3596</v>
      </c>
      <c r="S49" s="34"/>
      <c r="T49" s="34"/>
    </row>
    <row r="50" spans="1:20" ht="15" customHeight="1">
      <c r="A50" s="136" t="s">
        <v>280</v>
      </c>
      <c r="B50" s="8">
        <f>B48+B49</f>
        <v>31172</v>
      </c>
      <c r="C50" s="8">
        <f t="shared" ref="C50:P50" si="13">C48+C49</f>
        <v>9172</v>
      </c>
      <c r="D50" s="8">
        <f t="shared" si="13"/>
        <v>0</v>
      </c>
      <c r="E50" s="8">
        <f t="shared" si="13"/>
        <v>0</v>
      </c>
      <c r="F50" s="8">
        <f t="shared" si="13"/>
        <v>199</v>
      </c>
      <c r="G50" s="8">
        <f t="shared" si="13"/>
        <v>10837</v>
      </c>
      <c r="H50" s="8">
        <f t="shared" si="13"/>
        <v>11321</v>
      </c>
      <c r="I50" s="8">
        <f t="shared" si="13"/>
        <v>0</v>
      </c>
      <c r="J50" s="8">
        <f t="shared" si="13"/>
        <v>0</v>
      </c>
      <c r="K50" s="8">
        <f t="shared" si="13"/>
        <v>0</v>
      </c>
      <c r="L50" s="8">
        <f t="shared" si="13"/>
        <v>0</v>
      </c>
      <c r="M50" s="8">
        <f t="shared" si="13"/>
        <v>0</v>
      </c>
      <c r="N50" s="8">
        <f t="shared" si="13"/>
        <v>0</v>
      </c>
      <c r="O50" s="8">
        <f t="shared" si="13"/>
        <v>0</v>
      </c>
      <c r="P50" s="8">
        <f t="shared" si="13"/>
        <v>0</v>
      </c>
      <c r="Q50" s="142">
        <f t="shared" si="4"/>
        <v>62701</v>
      </c>
      <c r="S50" s="34"/>
      <c r="T50" s="34"/>
    </row>
    <row r="51" spans="1:20" ht="62.25" customHeight="1">
      <c r="A51" s="74" t="s">
        <v>264</v>
      </c>
      <c r="B51" s="8">
        <v>25104</v>
      </c>
      <c r="C51" s="8">
        <v>6048</v>
      </c>
      <c r="D51" s="8"/>
      <c r="E51" s="8"/>
      <c r="F51" s="8">
        <v>100</v>
      </c>
      <c r="G51" s="8">
        <v>9823</v>
      </c>
      <c r="H51" s="8">
        <v>1175</v>
      </c>
      <c r="I51" s="8"/>
      <c r="J51" s="8"/>
      <c r="K51" s="8"/>
      <c r="L51" s="8"/>
      <c r="M51" s="8"/>
      <c r="N51" s="8"/>
      <c r="O51" s="8"/>
      <c r="P51" s="8"/>
      <c r="Q51" s="142">
        <f>SUM(B51:P51)</f>
        <v>42250</v>
      </c>
      <c r="S51" s="34"/>
      <c r="T51" s="34"/>
    </row>
    <row r="52" spans="1:20" ht="15" customHeight="1">
      <c r="A52" s="136" t="s">
        <v>237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142">
        <f>SUM(B52:P52)</f>
        <v>0</v>
      </c>
      <c r="S52" s="34"/>
      <c r="T52" s="34"/>
    </row>
    <row r="53" spans="1:20" ht="15" customHeight="1">
      <c r="A53" s="136" t="s">
        <v>280</v>
      </c>
      <c r="B53" s="8">
        <f>B51+B52</f>
        <v>25104</v>
      </c>
      <c r="C53" s="8">
        <f t="shared" ref="C53:P53" si="14">C51+C52</f>
        <v>6048</v>
      </c>
      <c r="D53" s="8">
        <f t="shared" si="14"/>
        <v>0</v>
      </c>
      <c r="E53" s="8">
        <f t="shared" si="14"/>
        <v>0</v>
      </c>
      <c r="F53" s="8">
        <f t="shared" si="14"/>
        <v>100</v>
      </c>
      <c r="G53" s="8">
        <f t="shared" si="14"/>
        <v>9823</v>
      </c>
      <c r="H53" s="8">
        <f t="shared" si="14"/>
        <v>1175</v>
      </c>
      <c r="I53" s="8">
        <f t="shared" si="14"/>
        <v>0</v>
      </c>
      <c r="J53" s="8">
        <f t="shared" si="14"/>
        <v>0</v>
      </c>
      <c r="K53" s="8">
        <f t="shared" si="14"/>
        <v>0</v>
      </c>
      <c r="L53" s="8">
        <f t="shared" si="14"/>
        <v>0</v>
      </c>
      <c r="M53" s="8">
        <f t="shared" si="14"/>
        <v>0</v>
      </c>
      <c r="N53" s="8">
        <f t="shared" si="14"/>
        <v>0</v>
      </c>
      <c r="O53" s="8">
        <f t="shared" si="14"/>
        <v>0</v>
      </c>
      <c r="P53" s="8">
        <f t="shared" si="14"/>
        <v>0</v>
      </c>
      <c r="Q53" s="36">
        <f>Q51+Q52</f>
        <v>42250</v>
      </c>
      <c r="S53" s="34"/>
      <c r="T53" s="34"/>
    </row>
    <row r="54" spans="1:20" ht="30" customHeight="1">
      <c r="A54" s="4" t="s">
        <v>18</v>
      </c>
      <c r="B54" s="8">
        <v>0</v>
      </c>
      <c r="C54" s="8">
        <v>0</v>
      </c>
      <c r="D54" s="5"/>
      <c r="E54" s="5"/>
      <c r="F54" s="28">
        <v>0</v>
      </c>
      <c r="G54" s="28">
        <v>30000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/>
      <c r="N54" s="28">
        <v>0</v>
      </c>
      <c r="O54" s="28">
        <v>0</v>
      </c>
      <c r="P54" s="28">
        <v>0</v>
      </c>
      <c r="Q54" s="137">
        <f t="shared" si="4"/>
        <v>30000</v>
      </c>
      <c r="S54" s="34"/>
      <c r="T54" s="34"/>
    </row>
    <row r="55" spans="1:20" ht="15" customHeight="1">
      <c r="A55" s="136" t="s">
        <v>237</v>
      </c>
      <c r="B55" s="8">
        <v>0</v>
      </c>
      <c r="C55" s="8"/>
      <c r="D55" s="5"/>
      <c r="E55" s="5"/>
      <c r="F55" s="28">
        <v>0</v>
      </c>
      <c r="G55" s="28">
        <v>-16868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/>
      <c r="N55" s="28">
        <v>0</v>
      </c>
      <c r="O55" s="28">
        <v>0</v>
      </c>
      <c r="P55" s="28">
        <v>0</v>
      </c>
      <c r="Q55" s="137">
        <f t="shared" si="4"/>
        <v>-16868</v>
      </c>
      <c r="S55" s="34"/>
      <c r="T55" s="34"/>
    </row>
    <row r="56" spans="1:20" ht="15" customHeight="1">
      <c r="A56" s="136" t="s">
        <v>280</v>
      </c>
      <c r="B56" s="8">
        <f>B54+B55</f>
        <v>0</v>
      </c>
      <c r="C56" s="8">
        <f t="shared" ref="C56:P56" si="15">C54+C55</f>
        <v>0</v>
      </c>
      <c r="D56" s="8">
        <f t="shared" si="15"/>
        <v>0</v>
      </c>
      <c r="E56" s="8">
        <f t="shared" si="15"/>
        <v>0</v>
      </c>
      <c r="F56" s="8">
        <f t="shared" si="15"/>
        <v>0</v>
      </c>
      <c r="G56" s="8">
        <f t="shared" si="15"/>
        <v>13132</v>
      </c>
      <c r="H56" s="8">
        <f t="shared" si="15"/>
        <v>0</v>
      </c>
      <c r="I56" s="8">
        <f t="shared" si="15"/>
        <v>0</v>
      </c>
      <c r="J56" s="8">
        <f t="shared" si="15"/>
        <v>0</v>
      </c>
      <c r="K56" s="8">
        <f t="shared" si="15"/>
        <v>0</v>
      </c>
      <c r="L56" s="8">
        <f t="shared" si="15"/>
        <v>0</v>
      </c>
      <c r="M56" s="8">
        <f t="shared" si="15"/>
        <v>0</v>
      </c>
      <c r="N56" s="8">
        <f t="shared" si="15"/>
        <v>0</v>
      </c>
      <c r="O56" s="8">
        <f t="shared" si="15"/>
        <v>0</v>
      </c>
      <c r="P56" s="8">
        <f t="shared" si="15"/>
        <v>0</v>
      </c>
      <c r="Q56" s="137">
        <f t="shared" si="4"/>
        <v>13132</v>
      </c>
      <c r="S56" s="34"/>
      <c r="T56" s="34"/>
    </row>
    <row r="57" spans="1:20" ht="15" customHeight="1">
      <c r="A57" s="4" t="s">
        <v>19</v>
      </c>
      <c r="B57" s="8">
        <v>0</v>
      </c>
      <c r="C57" s="8">
        <v>0</v>
      </c>
      <c r="D57" s="5"/>
      <c r="E57" s="5"/>
      <c r="F57" s="28">
        <v>0</v>
      </c>
      <c r="G57" s="28">
        <v>23893</v>
      </c>
      <c r="H57" s="28">
        <v>0</v>
      </c>
      <c r="I57" s="28">
        <v>0</v>
      </c>
      <c r="J57" s="28">
        <v>0</v>
      </c>
      <c r="K57" s="28">
        <v>4718</v>
      </c>
      <c r="L57" s="28">
        <v>0</v>
      </c>
      <c r="M57" s="28"/>
      <c r="N57" s="28">
        <v>0</v>
      </c>
      <c r="O57" s="28">
        <v>0</v>
      </c>
      <c r="P57" s="28">
        <v>0</v>
      </c>
      <c r="Q57" s="137">
        <f t="shared" si="4"/>
        <v>28611</v>
      </c>
      <c r="S57" s="34"/>
      <c r="T57" s="34"/>
    </row>
    <row r="58" spans="1:20" ht="15" customHeight="1">
      <c r="A58" s="136" t="s">
        <v>237</v>
      </c>
      <c r="B58" s="8"/>
      <c r="C58" s="8"/>
      <c r="D58" s="5"/>
      <c r="E58" s="5"/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/>
      <c r="N58" s="28">
        <v>0</v>
      </c>
      <c r="O58" s="28">
        <v>0</v>
      </c>
      <c r="P58" s="28">
        <v>0</v>
      </c>
      <c r="Q58" s="137">
        <f t="shared" si="4"/>
        <v>0</v>
      </c>
      <c r="S58" s="34"/>
      <c r="T58" s="34"/>
    </row>
    <row r="59" spans="1:20" ht="15" customHeight="1">
      <c r="A59" s="136" t="s">
        <v>280</v>
      </c>
      <c r="B59" s="8">
        <f>B57+B58</f>
        <v>0</v>
      </c>
      <c r="C59" s="8">
        <f t="shared" ref="C59:P59" si="16">C57+C58</f>
        <v>0</v>
      </c>
      <c r="D59" s="8">
        <f t="shared" si="16"/>
        <v>0</v>
      </c>
      <c r="E59" s="8">
        <f t="shared" si="16"/>
        <v>0</v>
      </c>
      <c r="F59" s="8">
        <f t="shared" si="16"/>
        <v>0</v>
      </c>
      <c r="G59" s="8">
        <f t="shared" si="16"/>
        <v>23893</v>
      </c>
      <c r="H59" s="8">
        <f t="shared" si="16"/>
        <v>0</v>
      </c>
      <c r="I59" s="8">
        <f t="shared" si="16"/>
        <v>0</v>
      </c>
      <c r="J59" s="8">
        <f t="shared" si="16"/>
        <v>0</v>
      </c>
      <c r="K59" s="8">
        <f t="shared" si="16"/>
        <v>4718</v>
      </c>
      <c r="L59" s="8">
        <f t="shared" si="16"/>
        <v>0</v>
      </c>
      <c r="M59" s="8">
        <f t="shared" si="16"/>
        <v>0</v>
      </c>
      <c r="N59" s="8">
        <f t="shared" si="16"/>
        <v>0</v>
      </c>
      <c r="O59" s="8">
        <f t="shared" si="16"/>
        <v>0</v>
      </c>
      <c r="P59" s="8">
        <f t="shared" si="16"/>
        <v>0</v>
      </c>
      <c r="Q59" s="137">
        <f t="shared" si="4"/>
        <v>28611</v>
      </c>
      <c r="S59" s="34"/>
      <c r="T59" s="34"/>
    </row>
    <row r="60" spans="1:20" ht="15" customHeight="1">
      <c r="A60" s="4" t="s">
        <v>20</v>
      </c>
      <c r="B60" s="8">
        <v>0</v>
      </c>
      <c r="C60" s="8">
        <v>0</v>
      </c>
      <c r="D60" s="5"/>
      <c r="E60" s="5"/>
      <c r="F60" s="28">
        <v>0</v>
      </c>
      <c r="G60" s="28">
        <v>16650</v>
      </c>
      <c r="H60" s="28">
        <v>0</v>
      </c>
      <c r="I60" s="28">
        <v>0</v>
      </c>
      <c r="J60" s="28">
        <v>0</v>
      </c>
      <c r="K60" s="28">
        <v>0</v>
      </c>
      <c r="L60" s="28">
        <v>190</v>
      </c>
      <c r="M60" s="28"/>
      <c r="N60" s="28">
        <v>0</v>
      </c>
      <c r="O60" s="28">
        <v>0</v>
      </c>
      <c r="P60" s="28">
        <v>0</v>
      </c>
      <c r="Q60" s="137">
        <f t="shared" si="4"/>
        <v>16840</v>
      </c>
      <c r="S60" s="34"/>
      <c r="T60" s="34"/>
    </row>
    <row r="61" spans="1:20" ht="15" customHeight="1">
      <c r="A61" s="136" t="s">
        <v>237</v>
      </c>
      <c r="B61" s="8"/>
      <c r="C61" s="8"/>
      <c r="D61" s="5"/>
      <c r="E61" s="5"/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/>
      <c r="N61" s="28">
        <v>0</v>
      </c>
      <c r="O61" s="28">
        <v>0</v>
      </c>
      <c r="P61" s="28">
        <v>0</v>
      </c>
      <c r="Q61" s="137">
        <f t="shared" si="4"/>
        <v>0</v>
      </c>
      <c r="S61" s="34"/>
      <c r="T61" s="34"/>
    </row>
    <row r="62" spans="1:20" ht="15" customHeight="1">
      <c r="A62" s="136" t="s">
        <v>280</v>
      </c>
      <c r="B62" s="8">
        <f>B60+B61</f>
        <v>0</v>
      </c>
      <c r="C62" s="8">
        <f t="shared" ref="C62:P62" si="17">C60+C61</f>
        <v>0</v>
      </c>
      <c r="D62" s="8">
        <f t="shared" si="17"/>
        <v>0</v>
      </c>
      <c r="E62" s="8">
        <f t="shared" si="17"/>
        <v>0</v>
      </c>
      <c r="F62" s="8">
        <f t="shared" si="17"/>
        <v>0</v>
      </c>
      <c r="G62" s="8">
        <f t="shared" si="17"/>
        <v>16650</v>
      </c>
      <c r="H62" s="8">
        <f t="shared" si="17"/>
        <v>0</v>
      </c>
      <c r="I62" s="8">
        <f t="shared" si="17"/>
        <v>0</v>
      </c>
      <c r="J62" s="8">
        <f t="shared" si="17"/>
        <v>0</v>
      </c>
      <c r="K62" s="8">
        <f t="shared" si="17"/>
        <v>0</v>
      </c>
      <c r="L62" s="8">
        <f t="shared" si="17"/>
        <v>190</v>
      </c>
      <c r="M62" s="8">
        <f t="shared" si="17"/>
        <v>0</v>
      </c>
      <c r="N62" s="8">
        <f t="shared" si="17"/>
        <v>0</v>
      </c>
      <c r="O62" s="8">
        <f t="shared" si="17"/>
        <v>0</v>
      </c>
      <c r="P62" s="8">
        <f t="shared" si="17"/>
        <v>0</v>
      </c>
      <c r="Q62" s="137">
        <f t="shared" si="4"/>
        <v>16840</v>
      </c>
      <c r="S62" s="34"/>
      <c r="T62" s="34"/>
    </row>
    <row r="63" spans="1:20" ht="15" customHeight="1">
      <c r="A63" s="4" t="s">
        <v>21</v>
      </c>
      <c r="B63" s="8">
        <v>40818</v>
      </c>
      <c r="C63" s="8">
        <v>12034</v>
      </c>
      <c r="D63" s="5"/>
      <c r="E63" s="5"/>
      <c r="F63" s="28">
        <v>118</v>
      </c>
      <c r="G63" s="28">
        <v>12288</v>
      </c>
      <c r="H63" s="28">
        <v>7010</v>
      </c>
      <c r="I63" s="28">
        <v>0</v>
      </c>
      <c r="J63" s="28">
        <v>0</v>
      </c>
      <c r="K63" s="28">
        <v>0</v>
      </c>
      <c r="L63" s="28">
        <v>0</v>
      </c>
      <c r="M63" s="28"/>
      <c r="N63" s="28">
        <v>1600</v>
      </c>
      <c r="O63" s="28">
        <v>0</v>
      </c>
      <c r="P63" s="28">
        <v>0</v>
      </c>
      <c r="Q63" s="137">
        <f t="shared" si="4"/>
        <v>73868</v>
      </c>
      <c r="R63" s="38"/>
      <c r="S63" s="34"/>
      <c r="T63" s="34"/>
    </row>
    <row r="64" spans="1:20" ht="15" customHeight="1">
      <c r="A64" s="136" t="s">
        <v>237</v>
      </c>
      <c r="B64" s="8">
        <v>0</v>
      </c>
      <c r="C64" s="8">
        <v>0</v>
      </c>
      <c r="D64" s="5">
        <v>0</v>
      </c>
      <c r="E64" s="5">
        <v>0</v>
      </c>
      <c r="F64" s="28">
        <v>0</v>
      </c>
      <c r="G64" s="28">
        <v>17979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137">
        <f>SUM(B64:P64)</f>
        <v>17979</v>
      </c>
      <c r="S64" s="34"/>
      <c r="T64" s="34"/>
    </row>
    <row r="65" spans="1:20" ht="15" customHeight="1">
      <c r="A65" s="136" t="s">
        <v>280</v>
      </c>
      <c r="B65" s="6">
        <f>B63+B64</f>
        <v>40818</v>
      </c>
      <c r="C65" s="6">
        <f t="shared" ref="C65:P65" si="18">C63+C64</f>
        <v>12034</v>
      </c>
      <c r="D65" s="6">
        <f t="shared" si="18"/>
        <v>0</v>
      </c>
      <c r="E65" s="6">
        <f t="shared" si="18"/>
        <v>0</v>
      </c>
      <c r="F65" s="6">
        <f t="shared" si="18"/>
        <v>118</v>
      </c>
      <c r="G65" s="6">
        <f t="shared" si="18"/>
        <v>30267</v>
      </c>
      <c r="H65" s="6">
        <f t="shared" si="18"/>
        <v>7010</v>
      </c>
      <c r="I65" s="6">
        <f t="shared" si="18"/>
        <v>0</v>
      </c>
      <c r="J65" s="6">
        <f t="shared" si="18"/>
        <v>0</v>
      </c>
      <c r="K65" s="6">
        <f t="shared" si="18"/>
        <v>0</v>
      </c>
      <c r="L65" s="6">
        <f t="shared" si="18"/>
        <v>0</v>
      </c>
      <c r="M65" s="6">
        <f t="shared" si="18"/>
        <v>0</v>
      </c>
      <c r="N65" s="6">
        <f t="shared" si="18"/>
        <v>1600</v>
      </c>
      <c r="O65" s="6">
        <f t="shared" si="18"/>
        <v>0</v>
      </c>
      <c r="P65" s="6">
        <f t="shared" si="18"/>
        <v>0</v>
      </c>
      <c r="Q65" s="137">
        <f t="shared" si="4"/>
        <v>91847</v>
      </c>
      <c r="S65" s="34"/>
      <c r="T65" s="34"/>
    </row>
    <row r="66" spans="1:20" ht="18.75" customHeight="1">
      <c r="A66" s="4" t="s">
        <v>22</v>
      </c>
      <c r="B66" s="140">
        <v>66111</v>
      </c>
      <c r="C66" s="140">
        <v>23218</v>
      </c>
      <c r="D66" s="5"/>
      <c r="E66" s="5"/>
      <c r="F66" s="28">
        <v>299</v>
      </c>
      <c r="G66" s="141">
        <v>5395</v>
      </c>
      <c r="H66" s="141">
        <v>7079</v>
      </c>
      <c r="I66" s="28">
        <v>0</v>
      </c>
      <c r="J66" s="28">
        <v>0</v>
      </c>
      <c r="K66" s="28">
        <v>0</v>
      </c>
      <c r="L66" s="28">
        <v>0</v>
      </c>
      <c r="M66" s="28"/>
      <c r="N66" s="28">
        <v>1450</v>
      </c>
      <c r="O66" s="28">
        <v>0</v>
      </c>
      <c r="P66" s="28">
        <v>0</v>
      </c>
      <c r="Q66" s="137">
        <f t="shared" si="4"/>
        <v>103552</v>
      </c>
      <c r="R66" s="38"/>
      <c r="S66" s="34"/>
      <c r="T66" s="34"/>
    </row>
    <row r="67" spans="1:20" ht="15" customHeight="1">
      <c r="A67" s="136" t="s">
        <v>237</v>
      </c>
      <c r="B67" s="8">
        <v>0</v>
      </c>
      <c r="C67" s="8">
        <v>0</v>
      </c>
      <c r="D67" s="5">
        <v>0</v>
      </c>
      <c r="E67" s="5">
        <v>0</v>
      </c>
      <c r="F67" s="28">
        <v>0</v>
      </c>
      <c r="G67" s="28">
        <v>696</v>
      </c>
      <c r="H67" s="28">
        <v>320</v>
      </c>
      <c r="I67" s="28">
        <v>0</v>
      </c>
      <c r="J67" s="28">
        <v>0</v>
      </c>
      <c r="K67" s="28">
        <v>0</v>
      </c>
      <c r="L67" s="28">
        <v>0</v>
      </c>
      <c r="M67" s="28"/>
      <c r="N67" s="28">
        <v>0</v>
      </c>
      <c r="O67" s="28">
        <v>0</v>
      </c>
      <c r="P67" s="28">
        <v>0</v>
      </c>
      <c r="Q67" s="137">
        <f t="shared" si="4"/>
        <v>1016</v>
      </c>
      <c r="S67" s="34"/>
      <c r="T67" s="34"/>
    </row>
    <row r="68" spans="1:20" ht="15" customHeight="1">
      <c r="A68" s="136" t="s">
        <v>280</v>
      </c>
      <c r="B68" s="8">
        <f>B66+B67</f>
        <v>66111</v>
      </c>
      <c r="C68" s="8">
        <f>C66+C67</f>
        <v>23218</v>
      </c>
      <c r="D68" s="8">
        <f t="shared" ref="D68:P68" si="19">D66+D67</f>
        <v>0</v>
      </c>
      <c r="E68" s="8">
        <f t="shared" si="19"/>
        <v>0</v>
      </c>
      <c r="F68" s="8">
        <f t="shared" si="19"/>
        <v>299</v>
      </c>
      <c r="G68" s="8">
        <f t="shared" si="19"/>
        <v>6091</v>
      </c>
      <c r="H68" s="8">
        <f t="shared" si="19"/>
        <v>7399</v>
      </c>
      <c r="I68" s="8">
        <f t="shared" si="19"/>
        <v>0</v>
      </c>
      <c r="J68" s="8">
        <f t="shared" si="19"/>
        <v>0</v>
      </c>
      <c r="K68" s="8">
        <f t="shared" si="19"/>
        <v>0</v>
      </c>
      <c r="L68" s="8">
        <f t="shared" si="19"/>
        <v>0</v>
      </c>
      <c r="M68" s="8">
        <f t="shared" si="19"/>
        <v>0</v>
      </c>
      <c r="N68" s="8">
        <f t="shared" si="19"/>
        <v>1450</v>
      </c>
      <c r="O68" s="8">
        <f t="shared" si="19"/>
        <v>0</v>
      </c>
      <c r="P68" s="8">
        <f t="shared" si="19"/>
        <v>0</v>
      </c>
      <c r="Q68" s="137">
        <f t="shared" si="4"/>
        <v>104568</v>
      </c>
      <c r="S68" s="34"/>
      <c r="T68" s="34"/>
    </row>
    <row r="69" spans="1:20" ht="15" customHeight="1">
      <c r="A69" s="37" t="s">
        <v>230</v>
      </c>
      <c r="B69" s="8">
        <v>31321</v>
      </c>
      <c r="C69" s="8">
        <v>8814</v>
      </c>
      <c r="D69" s="8"/>
      <c r="E69" s="8"/>
      <c r="F69" s="8"/>
      <c r="G69" s="8">
        <v>2650</v>
      </c>
      <c r="H69" s="8">
        <v>660</v>
      </c>
      <c r="I69" s="8"/>
      <c r="J69" s="8"/>
      <c r="K69" s="8"/>
      <c r="L69" s="8"/>
      <c r="M69" s="8"/>
      <c r="N69" s="8"/>
      <c r="O69" s="8"/>
      <c r="P69" s="8"/>
      <c r="Q69" s="142">
        <f>SUM(B69:P69)</f>
        <v>43445</v>
      </c>
    </row>
    <row r="70" spans="1:20" ht="16.5" customHeight="1">
      <c r="A70" s="136" t="s">
        <v>237</v>
      </c>
      <c r="B70" s="8">
        <v>0</v>
      </c>
      <c r="C70" s="8">
        <v>0</v>
      </c>
      <c r="D70" s="8"/>
      <c r="E70" s="8"/>
      <c r="F70" s="8"/>
      <c r="G70" s="8">
        <v>0</v>
      </c>
      <c r="H70" s="8"/>
      <c r="I70" s="8"/>
      <c r="J70" s="8"/>
      <c r="K70" s="8"/>
      <c r="L70" s="8"/>
      <c r="M70" s="8"/>
      <c r="N70" s="8"/>
      <c r="O70" s="8"/>
      <c r="P70" s="8"/>
      <c r="Q70" s="142">
        <f>SUM(B70:P70)</f>
        <v>0</v>
      </c>
    </row>
    <row r="71" spans="1:20" ht="20.25" customHeight="1">
      <c r="A71" s="136" t="s">
        <v>280</v>
      </c>
      <c r="B71" s="8">
        <f>B69+B70</f>
        <v>31321</v>
      </c>
      <c r="C71" s="8">
        <f t="shared" ref="C71:P71" si="20">C69+C70</f>
        <v>8814</v>
      </c>
      <c r="D71" s="8">
        <f t="shared" si="20"/>
        <v>0</v>
      </c>
      <c r="E71" s="8">
        <f t="shared" si="20"/>
        <v>0</v>
      </c>
      <c r="F71" s="8">
        <f t="shared" si="20"/>
        <v>0</v>
      </c>
      <c r="G71" s="8">
        <f t="shared" si="20"/>
        <v>2650</v>
      </c>
      <c r="H71" s="8">
        <f t="shared" si="20"/>
        <v>660</v>
      </c>
      <c r="I71" s="8">
        <f t="shared" si="20"/>
        <v>0</v>
      </c>
      <c r="J71" s="8">
        <f t="shared" si="20"/>
        <v>0</v>
      </c>
      <c r="K71" s="8">
        <f t="shared" si="20"/>
        <v>0</v>
      </c>
      <c r="L71" s="8">
        <f t="shared" si="20"/>
        <v>0</v>
      </c>
      <c r="M71" s="8"/>
      <c r="N71" s="8">
        <f t="shared" si="20"/>
        <v>0</v>
      </c>
      <c r="O71" s="8">
        <f t="shared" si="20"/>
        <v>0</v>
      </c>
      <c r="P71" s="8">
        <f t="shared" si="20"/>
        <v>0</v>
      </c>
      <c r="Q71" s="137">
        <f>SUM(B71:P71)</f>
        <v>43445</v>
      </c>
    </row>
    <row r="72" spans="1:20" ht="15" customHeight="1">
      <c r="A72" s="4" t="s">
        <v>23</v>
      </c>
      <c r="B72" s="8">
        <v>31280</v>
      </c>
      <c r="C72" s="8">
        <v>9343</v>
      </c>
      <c r="D72" s="5"/>
      <c r="E72" s="5"/>
      <c r="F72" s="28">
        <v>160</v>
      </c>
      <c r="G72" s="28">
        <v>830</v>
      </c>
      <c r="H72" s="28">
        <v>2600</v>
      </c>
      <c r="I72" s="28">
        <v>0</v>
      </c>
      <c r="J72" s="28">
        <v>0</v>
      </c>
      <c r="K72" s="28">
        <v>0</v>
      </c>
      <c r="L72" s="28">
        <v>0</v>
      </c>
      <c r="M72" s="28"/>
      <c r="N72" s="28">
        <v>0</v>
      </c>
      <c r="O72" s="28">
        <v>0</v>
      </c>
      <c r="P72" s="28">
        <v>0</v>
      </c>
      <c r="Q72" s="137">
        <f t="shared" si="4"/>
        <v>44213</v>
      </c>
      <c r="S72" s="34"/>
      <c r="T72" s="34"/>
    </row>
    <row r="73" spans="1:20" ht="23.25" customHeight="1">
      <c r="A73" s="136" t="s">
        <v>237</v>
      </c>
      <c r="B73" s="8">
        <v>0</v>
      </c>
      <c r="C73" s="8">
        <v>0</v>
      </c>
      <c r="D73" s="5">
        <v>0</v>
      </c>
      <c r="E73" s="5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/>
      <c r="N73" s="28">
        <v>0</v>
      </c>
      <c r="O73" s="28">
        <v>0</v>
      </c>
      <c r="P73" s="28">
        <v>0</v>
      </c>
      <c r="Q73" s="137">
        <f>SUM(B73:P73)</f>
        <v>0</v>
      </c>
      <c r="S73" s="34"/>
      <c r="T73" s="34"/>
    </row>
    <row r="74" spans="1:20" ht="20.25" customHeight="1">
      <c r="A74" s="136" t="s">
        <v>280</v>
      </c>
      <c r="B74" s="6">
        <f>B72+B73</f>
        <v>31280</v>
      </c>
      <c r="C74" s="6">
        <f t="shared" ref="C74:P74" si="21">C72+C73</f>
        <v>9343</v>
      </c>
      <c r="D74" s="6">
        <f t="shared" si="21"/>
        <v>0</v>
      </c>
      <c r="E74" s="6">
        <f t="shared" si="21"/>
        <v>0</v>
      </c>
      <c r="F74" s="6">
        <f t="shared" si="21"/>
        <v>160</v>
      </c>
      <c r="G74" s="6">
        <f t="shared" si="21"/>
        <v>830</v>
      </c>
      <c r="H74" s="6">
        <f t="shared" si="21"/>
        <v>2600</v>
      </c>
      <c r="I74" s="6">
        <f t="shared" si="21"/>
        <v>0</v>
      </c>
      <c r="J74" s="6">
        <f t="shared" si="21"/>
        <v>0</v>
      </c>
      <c r="K74" s="6">
        <f t="shared" si="21"/>
        <v>0</v>
      </c>
      <c r="L74" s="6">
        <f t="shared" si="21"/>
        <v>0</v>
      </c>
      <c r="M74" s="6">
        <f t="shared" si="21"/>
        <v>0</v>
      </c>
      <c r="N74" s="6">
        <f t="shared" si="21"/>
        <v>0</v>
      </c>
      <c r="O74" s="6">
        <f t="shared" si="21"/>
        <v>0</v>
      </c>
      <c r="P74" s="6">
        <f t="shared" si="21"/>
        <v>0</v>
      </c>
      <c r="Q74" s="137">
        <f t="shared" si="4"/>
        <v>44213</v>
      </c>
      <c r="S74" s="34"/>
      <c r="T74" s="34"/>
    </row>
    <row r="75" spans="1:20" ht="59.25" customHeight="1">
      <c r="A75" s="37" t="s">
        <v>185</v>
      </c>
      <c r="B75" s="8">
        <v>0</v>
      </c>
      <c r="C75" s="8">
        <v>0</v>
      </c>
      <c r="D75" s="5"/>
      <c r="E75" s="5"/>
      <c r="F75" s="28">
        <v>0</v>
      </c>
      <c r="G75" s="28">
        <v>0</v>
      </c>
      <c r="H75" s="28">
        <v>1707</v>
      </c>
      <c r="I75" s="28">
        <v>0</v>
      </c>
      <c r="J75" s="28">
        <v>0</v>
      </c>
      <c r="K75" s="28">
        <v>0</v>
      </c>
      <c r="L75" s="28">
        <v>0</v>
      </c>
      <c r="M75" s="28"/>
      <c r="N75" s="28">
        <v>0</v>
      </c>
      <c r="O75" s="28">
        <v>0</v>
      </c>
      <c r="P75" s="28">
        <v>0</v>
      </c>
      <c r="Q75" s="137">
        <f t="shared" si="4"/>
        <v>1707</v>
      </c>
      <c r="S75" s="34"/>
      <c r="T75" s="34"/>
    </row>
    <row r="76" spans="1:20" ht="15" customHeight="1">
      <c r="A76" s="136" t="s">
        <v>237</v>
      </c>
      <c r="B76" s="8"/>
      <c r="C76" s="8"/>
      <c r="D76" s="5"/>
      <c r="E76" s="5"/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/>
      <c r="N76" s="28">
        <v>0</v>
      </c>
      <c r="O76" s="28">
        <v>0</v>
      </c>
      <c r="P76" s="28">
        <v>0</v>
      </c>
      <c r="Q76" s="137">
        <f t="shared" si="4"/>
        <v>0</v>
      </c>
    </row>
    <row r="77" spans="1:20" ht="15" customHeight="1">
      <c r="A77" s="136" t="s">
        <v>280</v>
      </c>
      <c r="B77" s="8">
        <f>B75+B76</f>
        <v>0</v>
      </c>
      <c r="C77" s="8">
        <f t="shared" ref="C77:P77" si="22">C75+C76</f>
        <v>0</v>
      </c>
      <c r="D77" s="8">
        <f t="shared" si="22"/>
        <v>0</v>
      </c>
      <c r="E77" s="8">
        <f t="shared" si="22"/>
        <v>0</v>
      </c>
      <c r="F77" s="8">
        <f t="shared" si="22"/>
        <v>0</v>
      </c>
      <c r="G77" s="8">
        <f t="shared" si="22"/>
        <v>0</v>
      </c>
      <c r="H77" s="8">
        <f t="shared" si="22"/>
        <v>1707</v>
      </c>
      <c r="I77" s="8">
        <f t="shared" si="22"/>
        <v>0</v>
      </c>
      <c r="J77" s="8">
        <f t="shared" si="22"/>
        <v>0</v>
      </c>
      <c r="K77" s="8">
        <f t="shared" si="22"/>
        <v>0</v>
      </c>
      <c r="L77" s="8">
        <f t="shared" si="22"/>
        <v>0</v>
      </c>
      <c r="M77" s="8">
        <f t="shared" si="22"/>
        <v>0</v>
      </c>
      <c r="N77" s="8">
        <f t="shared" si="22"/>
        <v>0</v>
      </c>
      <c r="O77" s="8">
        <f t="shared" si="22"/>
        <v>0</v>
      </c>
      <c r="P77" s="8">
        <f t="shared" si="22"/>
        <v>0</v>
      </c>
      <c r="Q77" s="137">
        <f t="shared" si="4"/>
        <v>1707</v>
      </c>
    </row>
    <row r="78" spans="1:20" ht="30" customHeight="1">
      <c r="A78" s="4" t="s">
        <v>24</v>
      </c>
      <c r="B78" s="8">
        <v>0</v>
      </c>
      <c r="C78" s="8">
        <v>0</v>
      </c>
      <c r="D78" s="5"/>
      <c r="E78" s="5"/>
      <c r="F78" s="28">
        <v>0</v>
      </c>
      <c r="G78" s="28">
        <v>0</v>
      </c>
      <c r="H78" s="28">
        <v>0</v>
      </c>
      <c r="I78" s="28">
        <v>0</v>
      </c>
      <c r="J78" s="28">
        <v>72660</v>
      </c>
      <c r="K78" s="28">
        <v>0</v>
      </c>
      <c r="L78" s="28">
        <v>0</v>
      </c>
      <c r="M78" s="28"/>
      <c r="N78" s="28">
        <v>0</v>
      </c>
      <c r="O78" s="28">
        <v>0</v>
      </c>
      <c r="P78" s="28">
        <v>0</v>
      </c>
      <c r="Q78" s="137">
        <f t="shared" si="4"/>
        <v>72660</v>
      </c>
    </row>
    <row r="79" spans="1:20" ht="15" customHeight="1">
      <c r="A79" s="136" t="s">
        <v>237</v>
      </c>
      <c r="B79" s="8"/>
      <c r="C79" s="8"/>
      <c r="D79" s="5"/>
      <c r="E79" s="5"/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28">
        <v>0</v>
      </c>
      <c r="Q79" s="137">
        <f t="shared" si="4"/>
        <v>0</v>
      </c>
    </row>
    <row r="80" spans="1:20" ht="15" customHeight="1">
      <c r="A80" s="136" t="s">
        <v>280</v>
      </c>
      <c r="B80" s="8">
        <f>B78+B79</f>
        <v>0</v>
      </c>
      <c r="C80" s="8">
        <f t="shared" ref="C80:P80" si="23">C78+C79</f>
        <v>0</v>
      </c>
      <c r="D80" s="8">
        <f t="shared" si="23"/>
        <v>0</v>
      </c>
      <c r="E80" s="8">
        <f t="shared" si="23"/>
        <v>0</v>
      </c>
      <c r="F80" s="8">
        <f t="shared" si="23"/>
        <v>0</v>
      </c>
      <c r="G80" s="8">
        <f t="shared" si="23"/>
        <v>0</v>
      </c>
      <c r="H80" s="8">
        <f t="shared" si="23"/>
        <v>0</v>
      </c>
      <c r="I80" s="8">
        <f t="shared" si="23"/>
        <v>0</v>
      </c>
      <c r="J80" s="8">
        <f t="shared" si="23"/>
        <v>72660</v>
      </c>
      <c r="K80" s="8">
        <f t="shared" si="23"/>
        <v>0</v>
      </c>
      <c r="L80" s="8">
        <f t="shared" si="23"/>
        <v>0</v>
      </c>
      <c r="M80" s="8">
        <f t="shared" si="23"/>
        <v>0</v>
      </c>
      <c r="N80" s="8">
        <f t="shared" si="23"/>
        <v>0</v>
      </c>
      <c r="O80" s="8">
        <f t="shared" si="23"/>
        <v>0</v>
      </c>
      <c r="P80" s="8">
        <f t="shared" si="23"/>
        <v>0</v>
      </c>
      <c r="Q80" s="137">
        <f t="shared" si="4"/>
        <v>72660</v>
      </c>
    </row>
    <row r="81" spans="1:19" ht="30">
      <c r="A81" s="4" t="s">
        <v>275</v>
      </c>
      <c r="B81" s="8">
        <v>0</v>
      </c>
      <c r="C81" s="8">
        <v>0</v>
      </c>
      <c r="D81" s="5"/>
      <c r="E81" s="5"/>
      <c r="F81" s="28">
        <v>0</v>
      </c>
      <c r="G81" s="28">
        <v>2849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/>
      <c r="N81" s="28">
        <v>0</v>
      </c>
      <c r="O81" s="28">
        <v>0</v>
      </c>
      <c r="P81" s="28">
        <v>0</v>
      </c>
      <c r="Q81" s="137">
        <f t="shared" si="4"/>
        <v>2849</v>
      </c>
    </row>
    <row r="82" spans="1:19" ht="15" customHeight="1">
      <c r="A82" s="136" t="s">
        <v>237</v>
      </c>
      <c r="B82" s="8"/>
      <c r="C82" s="8"/>
      <c r="D82" s="5"/>
      <c r="E82" s="5"/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/>
      <c r="N82" s="28">
        <v>0</v>
      </c>
      <c r="O82" s="28">
        <v>0</v>
      </c>
      <c r="P82" s="28">
        <v>0</v>
      </c>
      <c r="Q82" s="137">
        <f t="shared" si="4"/>
        <v>0</v>
      </c>
    </row>
    <row r="83" spans="1:19" ht="15" customHeight="1">
      <c r="A83" s="136" t="s">
        <v>280</v>
      </c>
      <c r="B83" s="8">
        <f>B81+B82</f>
        <v>0</v>
      </c>
      <c r="C83" s="8">
        <f t="shared" ref="C83:P83" si="24">C81+C82</f>
        <v>0</v>
      </c>
      <c r="D83" s="8">
        <f t="shared" si="24"/>
        <v>0</v>
      </c>
      <c r="E83" s="8">
        <f t="shared" si="24"/>
        <v>0</v>
      </c>
      <c r="F83" s="8">
        <f t="shared" si="24"/>
        <v>0</v>
      </c>
      <c r="G83" s="8">
        <f t="shared" si="24"/>
        <v>2849</v>
      </c>
      <c r="H83" s="8">
        <f t="shared" si="24"/>
        <v>0</v>
      </c>
      <c r="I83" s="8">
        <f t="shared" si="24"/>
        <v>0</v>
      </c>
      <c r="J83" s="8">
        <f t="shared" si="24"/>
        <v>0</v>
      </c>
      <c r="K83" s="8">
        <f t="shared" si="24"/>
        <v>0</v>
      </c>
      <c r="L83" s="8">
        <f t="shared" si="24"/>
        <v>0</v>
      </c>
      <c r="M83" s="8">
        <f t="shared" si="24"/>
        <v>0</v>
      </c>
      <c r="N83" s="8">
        <f t="shared" si="24"/>
        <v>0</v>
      </c>
      <c r="O83" s="8">
        <f t="shared" si="24"/>
        <v>0</v>
      </c>
      <c r="P83" s="8">
        <f t="shared" si="24"/>
        <v>0</v>
      </c>
      <c r="Q83" s="137">
        <f t="shared" si="4"/>
        <v>2849</v>
      </c>
    </row>
    <row r="84" spans="1:19" ht="30" customHeight="1">
      <c r="A84" s="4" t="s">
        <v>260</v>
      </c>
      <c r="B84" s="8">
        <v>38936</v>
      </c>
      <c r="C84" s="8">
        <v>11653</v>
      </c>
      <c r="D84" s="5"/>
      <c r="E84" s="5"/>
      <c r="F84" s="28">
        <v>444</v>
      </c>
      <c r="G84" s="28">
        <v>23952</v>
      </c>
      <c r="H84" s="28">
        <v>3250</v>
      </c>
      <c r="I84" s="28">
        <v>0</v>
      </c>
      <c r="J84" s="28">
        <v>350</v>
      </c>
      <c r="K84" s="28">
        <v>0</v>
      </c>
      <c r="L84" s="28">
        <v>0</v>
      </c>
      <c r="M84" s="28"/>
      <c r="N84" s="28">
        <v>800</v>
      </c>
      <c r="O84" s="28">
        <v>0</v>
      </c>
      <c r="P84" s="28">
        <v>0</v>
      </c>
      <c r="Q84" s="137">
        <f t="shared" si="4"/>
        <v>79385</v>
      </c>
      <c r="S84" s="39"/>
    </row>
    <row r="85" spans="1:19" ht="15" customHeight="1">
      <c r="A85" s="136" t="s">
        <v>237</v>
      </c>
      <c r="B85" s="8">
        <v>0</v>
      </c>
      <c r="C85" s="8">
        <v>0</v>
      </c>
      <c r="D85" s="5">
        <v>0</v>
      </c>
      <c r="E85" s="5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/>
      <c r="N85" s="28">
        <v>0</v>
      </c>
      <c r="O85" s="28">
        <v>0</v>
      </c>
      <c r="P85" s="28">
        <v>0</v>
      </c>
      <c r="Q85" s="137">
        <f t="shared" si="4"/>
        <v>0</v>
      </c>
      <c r="S85" s="39"/>
    </row>
    <row r="86" spans="1:19" ht="15" customHeight="1">
      <c r="A86" s="136" t="s">
        <v>280</v>
      </c>
      <c r="B86" s="8">
        <f>B84+B85</f>
        <v>38936</v>
      </c>
      <c r="C86" s="8">
        <f t="shared" ref="C86:P86" si="25">C84+C85</f>
        <v>11653</v>
      </c>
      <c r="D86" s="8">
        <f t="shared" si="25"/>
        <v>0</v>
      </c>
      <c r="E86" s="8">
        <f t="shared" si="25"/>
        <v>0</v>
      </c>
      <c r="F86" s="8">
        <f t="shared" si="25"/>
        <v>444</v>
      </c>
      <c r="G86" s="8">
        <f t="shared" si="25"/>
        <v>23952</v>
      </c>
      <c r="H86" s="8">
        <f t="shared" si="25"/>
        <v>3250</v>
      </c>
      <c r="I86" s="8">
        <f t="shared" si="25"/>
        <v>0</v>
      </c>
      <c r="J86" s="8">
        <f t="shared" si="25"/>
        <v>350</v>
      </c>
      <c r="K86" s="8">
        <f t="shared" si="25"/>
        <v>0</v>
      </c>
      <c r="L86" s="8">
        <f t="shared" si="25"/>
        <v>0</v>
      </c>
      <c r="M86" s="8">
        <f t="shared" si="25"/>
        <v>0</v>
      </c>
      <c r="N86" s="8">
        <f t="shared" si="25"/>
        <v>800</v>
      </c>
      <c r="O86" s="8">
        <f t="shared" si="25"/>
        <v>0</v>
      </c>
      <c r="P86" s="8">
        <f t="shared" si="25"/>
        <v>0</v>
      </c>
      <c r="Q86" s="137">
        <f t="shared" si="4"/>
        <v>79385</v>
      </c>
      <c r="S86" s="39"/>
    </row>
    <row r="87" spans="1:19" ht="30" customHeight="1">
      <c r="A87" s="4" t="s">
        <v>25</v>
      </c>
      <c r="B87" s="8">
        <v>0</v>
      </c>
      <c r="C87" s="8">
        <v>0</v>
      </c>
      <c r="D87" s="5"/>
      <c r="E87" s="5"/>
      <c r="F87" s="28">
        <v>0</v>
      </c>
      <c r="G87" s="28">
        <v>74000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/>
      <c r="N87" s="28">
        <v>8877</v>
      </c>
      <c r="O87" s="28">
        <v>0</v>
      </c>
      <c r="P87" s="28">
        <v>0</v>
      </c>
      <c r="Q87" s="137">
        <f t="shared" si="4"/>
        <v>82877</v>
      </c>
      <c r="R87" s="38"/>
      <c r="S87" s="39"/>
    </row>
    <row r="88" spans="1:19" ht="15" customHeight="1">
      <c r="A88" s="136" t="s">
        <v>237</v>
      </c>
      <c r="B88" s="8"/>
      <c r="C88" s="8"/>
      <c r="D88" s="5"/>
      <c r="E88" s="5"/>
      <c r="F88" s="28">
        <v>0</v>
      </c>
      <c r="G88" s="28">
        <v>0</v>
      </c>
      <c r="H88" s="28">
        <v>0</v>
      </c>
      <c r="I88" s="28">
        <v>0</v>
      </c>
      <c r="J88" s="28">
        <v>0</v>
      </c>
      <c r="K88" s="28">
        <v>0</v>
      </c>
      <c r="L88" s="28">
        <v>0</v>
      </c>
      <c r="M88" s="28"/>
      <c r="N88" s="28">
        <v>0</v>
      </c>
      <c r="O88" s="28">
        <v>0</v>
      </c>
      <c r="P88" s="28">
        <v>0</v>
      </c>
      <c r="Q88" s="137">
        <f t="shared" ref="Q88:Q151" si="26">SUM(B88:P88)</f>
        <v>0</v>
      </c>
      <c r="S88" s="39"/>
    </row>
    <row r="89" spans="1:19" ht="15" customHeight="1">
      <c r="A89" s="136" t="s">
        <v>280</v>
      </c>
      <c r="B89" s="8">
        <f>B87+B88</f>
        <v>0</v>
      </c>
      <c r="C89" s="8">
        <f t="shared" ref="C89:P89" si="27">C87+C88</f>
        <v>0</v>
      </c>
      <c r="D89" s="8">
        <f t="shared" si="27"/>
        <v>0</v>
      </c>
      <c r="E89" s="8">
        <f t="shared" si="27"/>
        <v>0</v>
      </c>
      <c r="F89" s="8">
        <f t="shared" si="27"/>
        <v>0</v>
      </c>
      <c r="G89" s="8">
        <f t="shared" si="27"/>
        <v>74000</v>
      </c>
      <c r="H89" s="8">
        <f t="shared" si="27"/>
        <v>0</v>
      </c>
      <c r="I89" s="8">
        <f t="shared" si="27"/>
        <v>0</v>
      </c>
      <c r="J89" s="8">
        <f t="shared" si="27"/>
        <v>0</v>
      </c>
      <c r="K89" s="8">
        <f t="shared" si="27"/>
        <v>0</v>
      </c>
      <c r="L89" s="8">
        <f t="shared" si="27"/>
        <v>0</v>
      </c>
      <c r="M89" s="8">
        <f t="shared" si="27"/>
        <v>0</v>
      </c>
      <c r="N89" s="8">
        <f t="shared" si="27"/>
        <v>8877</v>
      </c>
      <c r="O89" s="8">
        <f t="shared" si="27"/>
        <v>0</v>
      </c>
      <c r="P89" s="8">
        <f t="shared" si="27"/>
        <v>0</v>
      </c>
      <c r="Q89" s="137">
        <f t="shared" si="26"/>
        <v>82877</v>
      </c>
      <c r="S89" s="39"/>
    </row>
    <row r="90" spans="1:19" ht="30" customHeight="1">
      <c r="A90" s="4" t="s">
        <v>26</v>
      </c>
      <c r="B90" s="8">
        <v>0</v>
      </c>
      <c r="C90" s="8">
        <v>0</v>
      </c>
      <c r="D90" s="5"/>
      <c r="E90" s="5"/>
      <c r="F90" s="28">
        <v>0</v>
      </c>
      <c r="G90" s="28">
        <v>570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/>
      <c r="N90" s="28">
        <v>0</v>
      </c>
      <c r="O90" s="28">
        <v>0</v>
      </c>
      <c r="P90" s="28">
        <v>0</v>
      </c>
      <c r="Q90" s="137">
        <f t="shared" si="26"/>
        <v>570</v>
      </c>
      <c r="S90" s="39"/>
    </row>
    <row r="91" spans="1:19" ht="15" customHeight="1">
      <c r="A91" s="136" t="s">
        <v>237</v>
      </c>
      <c r="B91" s="8"/>
      <c r="C91" s="8"/>
      <c r="D91" s="5"/>
      <c r="E91" s="5"/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/>
      <c r="N91" s="28">
        <v>0</v>
      </c>
      <c r="O91" s="28">
        <v>0</v>
      </c>
      <c r="P91" s="28">
        <v>0</v>
      </c>
      <c r="Q91" s="137">
        <f t="shared" si="26"/>
        <v>0</v>
      </c>
      <c r="S91" s="39"/>
    </row>
    <row r="92" spans="1:19" ht="15" customHeight="1">
      <c r="A92" s="136" t="s">
        <v>280</v>
      </c>
      <c r="B92" s="8">
        <f>B90+B91</f>
        <v>0</v>
      </c>
      <c r="C92" s="8">
        <f t="shared" ref="C92:P92" si="28">C90+C91</f>
        <v>0</v>
      </c>
      <c r="D92" s="8">
        <f t="shared" si="28"/>
        <v>0</v>
      </c>
      <c r="E92" s="8">
        <f t="shared" si="28"/>
        <v>0</v>
      </c>
      <c r="F92" s="8">
        <f t="shared" si="28"/>
        <v>0</v>
      </c>
      <c r="G92" s="8">
        <f t="shared" si="28"/>
        <v>570</v>
      </c>
      <c r="H92" s="8">
        <f t="shared" si="28"/>
        <v>0</v>
      </c>
      <c r="I92" s="8">
        <f t="shared" si="28"/>
        <v>0</v>
      </c>
      <c r="J92" s="8">
        <f t="shared" si="28"/>
        <v>0</v>
      </c>
      <c r="K92" s="8">
        <f t="shared" si="28"/>
        <v>0</v>
      </c>
      <c r="L92" s="8">
        <f t="shared" si="28"/>
        <v>0</v>
      </c>
      <c r="M92" s="8">
        <f t="shared" si="28"/>
        <v>0</v>
      </c>
      <c r="N92" s="8">
        <f t="shared" si="28"/>
        <v>0</v>
      </c>
      <c r="O92" s="8">
        <f t="shared" si="28"/>
        <v>0</v>
      </c>
      <c r="P92" s="8">
        <f t="shared" si="28"/>
        <v>0</v>
      </c>
      <c r="Q92" s="137">
        <f t="shared" si="26"/>
        <v>570</v>
      </c>
      <c r="S92" s="39"/>
    </row>
    <row r="93" spans="1:19" ht="18" customHeight="1">
      <c r="A93" s="4" t="s">
        <v>27</v>
      </c>
      <c r="B93" s="8">
        <v>0</v>
      </c>
      <c r="C93" s="8">
        <v>0</v>
      </c>
      <c r="D93" s="5"/>
      <c r="E93" s="5"/>
      <c r="F93" s="28">
        <v>0</v>
      </c>
      <c r="G93" s="28">
        <v>500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/>
      <c r="N93" s="28">
        <v>0</v>
      </c>
      <c r="O93" s="28">
        <v>0</v>
      </c>
      <c r="P93" s="28">
        <v>0</v>
      </c>
      <c r="Q93" s="137">
        <f t="shared" si="26"/>
        <v>500</v>
      </c>
      <c r="S93" s="39"/>
    </row>
    <row r="94" spans="1:19" ht="15" customHeight="1">
      <c r="A94" s="136" t="s">
        <v>237</v>
      </c>
      <c r="B94" s="8"/>
      <c r="C94" s="8"/>
      <c r="D94" s="5"/>
      <c r="E94" s="5"/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/>
      <c r="N94" s="28">
        <v>0</v>
      </c>
      <c r="O94" s="28">
        <v>0</v>
      </c>
      <c r="P94" s="28">
        <v>0</v>
      </c>
      <c r="Q94" s="137">
        <f t="shared" si="26"/>
        <v>0</v>
      </c>
      <c r="S94" s="39"/>
    </row>
    <row r="95" spans="1:19" ht="15" customHeight="1">
      <c r="A95" s="136" t="s">
        <v>280</v>
      </c>
      <c r="B95" s="8">
        <f>B93+B94</f>
        <v>0</v>
      </c>
      <c r="C95" s="8">
        <f t="shared" ref="C95:P95" si="29">C93+C94</f>
        <v>0</v>
      </c>
      <c r="D95" s="8">
        <f t="shared" si="29"/>
        <v>0</v>
      </c>
      <c r="E95" s="8">
        <f t="shared" si="29"/>
        <v>0</v>
      </c>
      <c r="F95" s="8">
        <f t="shared" si="29"/>
        <v>0</v>
      </c>
      <c r="G95" s="8">
        <f t="shared" si="29"/>
        <v>500</v>
      </c>
      <c r="H95" s="8">
        <f t="shared" si="29"/>
        <v>0</v>
      </c>
      <c r="I95" s="8">
        <f t="shared" si="29"/>
        <v>0</v>
      </c>
      <c r="J95" s="8">
        <f t="shared" si="29"/>
        <v>0</v>
      </c>
      <c r="K95" s="8">
        <f t="shared" si="29"/>
        <v>0</v>
      </c>
      <c r="L95" s="8">
        <f t="shared" si="29"/>
        <v>0</v>
      </c>
      <c r="M95" s="8">
        <f t="shared" si="29"/>
        <v>0</v>
      </c>
      <c r="N95" s="8">
        <f t="shared" si="29"/>
        <v>0</v>
      </c>
      <c r="O95" s="8">
        <f t="shared" si="29"/>
        <v>0</v>
      </c>
      <c r="P95" s="8">
        <f t="shared" si="29"/>
        <v>0</v>
      </c>
      <c r="Q95" s="137">
        <f t="shared" si="26"/>
        <v>500</v>
      </c>
      <c r="S95" s="39"/>
    </row>
    <row r="96" spans="1:19" ht="20.25" customHeight="1">
      <c r="A96" s="4" t="s">
        <v>28</v>
      </c>
      <c r="B96" s="8">
        <v>0</v>
      </c>
      <c r="C96" s="8">
        <v>0</v>
      </c>
      <c r="D96" s="5"/>
      <c r="E96" s="5"/>
      <c r="F96" s="28">
        <v>0</v>
      </c>
      <c r="G96" s="28">
        <v>1689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/>
      <c r="N96" s="141">
        <v>478</v>
      </c>
      <c r="O96" s="28">
        <v>0</v>
      </c>
      <c r="P96" s="28">
        <v>0</v>
      </c>
      <c r="Q96" s="137">
        <f t="shared" si="26"/>
        <v>2167</v>
      </c>
      <c r="S96" s="39"/>
    </row>
    <row r="97" spans="1:19" ht="15" customHeight="1">
      <c r="A97" s="136" t="s">
        <v>237</v>
      </c>
      <c r="B97" s="8"/>
      <c r="C97" s="8"/>
      <c r="D97" s="5"/>
      <c r="E97" s="5"/>
      <c r="F97" s="28">
        <v>0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8">
        <v>0</v>
      </c>
      <c r="M97" s="28"/>
      <c r="N97" s="28">
        <v>0</v>
      </c>
      <c r="O97" s="28">
        <v>0</v>
      </c>
      <c r="P97" s="28">
        <v>0</v>
      </c>
      <c r="Q97" s="137">
        <f t="shared" si="26"/>
        <v>0</v>
      </c>
      <c r="S97" s="39"/>
    </row>
    <row r="98" spans="1:19" ht="15" customHeight="1">
      <c r="A98" s="136" t="s">
        <v>280</v>
      </c>
      <c r="B98" s="8">
        <f>B96+B97</f>
        <v>0</v>
      </c>
      <c r="C98" s="8">
        <f t="shared" ref="C98:P98" si="30">C96+C97</f>
        <v>0</v>
      </c>
      <c r="D98" s="8">
        <f t="shared" si="30"/>
        <v>0</v>
      </c>
      <c r="E98" s="8">
        <f t="shared" si="30"/>
        <v>0</v>
      </c>
      <c r="F98" s="8">
        <f t="shared" si="30"/>
        <v>0</v>
      </c>
      <c r="G98" s="8">
        <f t="shared" si="30"/>
        <v>1689</v>
      </c>
      <c r="H98" s="8">
        <f t="shared" si="30"/>
        <v>0</v>
      </c>
      <c r="I98" s="8">
        <f t="shared" si="30"/>
        <v>0</v>
      </c>
      <c r="J98" s="8">
        <f t="shared" si="30"/>
        <v>0</v>
      </c>
      <c r="K98" s="8">
        <f t="shared" si="30"/>
        <v>0</v>
      </c>
      <c r="L98" s="8">
        <f t="shared" si="30"/>
        <v>0</v>
      </c>
      <c r="M98" s="8">
        <f t="shared" si="30"/>
        <v>0</v>
      </c>
      <c r="N98" s="8">
        <f t="shared" si="30"/>
        <v>478</v>
      </c>
      <c r="O98" s="8">
        <f t="shared" si="30"/>
        <v>0</v>
      </c>
      <c r="P98" s="8">
        <f t="shared" si="30"/>
        <v>0</v>
      </c>
      <c r="Q98" s="137">
        <f t="shared" si="26"/>
        <v>2167</v>
      </c>
      <c r="S98" s="39"/>
    </row>
    <row r="99" spans="1:19" ht="30" customHeight="1">
      <c r="A99" s="4" t="s">
        <v>29</v>
      </c>
      <c r="B99" s="8">
        <v>0</v>
      </c>
      <c r="C99" s="8">
        <v>0</v>
      </c>
      <c r="D99" s="5"/>
      <c r="E99" s="5"/>
      <c r="F99" s="28">
        <v>0</v>
      </c>
      <c r="G99" s="28">
        <v>500</v>
      </c>
      <c r="H99" s="28">
        <v>200</v>
      </c>
      <c r="I99" s="28">
        <v>0</v>
      </c>
      <c r="J99" s="28">
        <v>0</v>
      </c>
      <c r="K99" s="28">
        <v>0</v>
      </c>
      <c r="L99" s="28">
        <v>0</v>
      </c>
      <c r="M99" s="28"/>
      <c r="N99" s="28">
        <v>0</v>
      </c>
      <c r="O99" s="28">
        <v>0</v>
      </c>
      <c r="P99" s="28">
        <v>0</v>
      </c>
      <c r="Q99" s="137">
        <f t="shared" si="26"/>
        <v>700</v>
      </c>
      <c r="R99" s="38"/>
      <c r="S99" s="39"/>
    </row>
    <row r="100" spans="1:19" ht="15" customHeight="1">
      <c r="A100" s="136" t="s">
        <v>237</v>
      </c>
      <c r="B100" s="8"/>
      <c r="C100" s="8"/>
      <c r="D100" s="5"/>
      <c r="E100" s="5"/>
      <c r="F100" s="28">
        <v>0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/>
      <c r="N100" s="28">
        <v>0</v>
      </c>
      <c r="O100" s="28">
        <v>0</v>
      </c>
      <c r="P100" s="28">
        <v>0</v>
      </c>
      <c r="Q100" s="137">
        <f t="shared" si="26"/>
        <v>0</v>
      </c>
      <c r="S100" s="39"/>
    </row>
    <row r="101" spans="1:19" ht="16.5" customHeight="1">
      <c r="A101" s="136" t="s">
        <v>280</v>
      </c>
      <c r="B101" s="8">
        <f>B99+B100</f>
        <v>0</v>
      </c>
      <c r="C101" s="8">
        <f t="shared" ref="C101:P101" si="31">C99+C100</f>
        <v>0</v>
      </c>
      <c r="D101" s="8">
        <f t="shared" si="31"/>
        <v>0</v>
      </c>
      <c r="E101" s="8">
        <f t="shared" si="31"/>
        <v>0</v>
      </c>
      <c r="F101" s="8">
        <f t="shared" si="31"/>
        <v>0</v>
      </c>
      <c r="G101" s="8">
        <f t="shared" si="31"/>
        <v>500</v>
      </c>
      <c r="H101" s="8">
        <f t="shared" si="31"/>
        <v>200</v>
      </c>
      <c r="I101" s="8">
        <f t="shared" si="31"/>
        <v>0</v>
      </c>
      <c r="J101" s="8">
        <f t="shared" si="31"/>
        <v>0</v>
      </c>
      <c r="K101" s="8">
        <f t="shared" si="31"/>
        <v>0</v>
      </c>
      <c r="L101" s="8">
        <f t="shared" si="31"/>
        <v>0</v>
      </c>
      <c r="M101" s="8">
        <f t="shared" si="31"/>
        <v>0</v>
      </c>
      <c r="N101" s="8">
        <f t="shared" si="31"/>
        <v>0</v>
      </c>
      <c r="O101" s="8">
        <f t="shared" si="31"/>
        <v>0</v>
      </c>
      <c r="P101" s="8">
        <f t="shared" si="31"/>
        <v>0</v>
      </c>
      <c r="Q101" s="137">
        <f t="shared" si="26"/>
        <v>700</v>
      </c>
      <c r="S101" s="39"/>
    </row>
    <row r="102" spans="1:19" ht="20.25" customHeight="1">
      <c r="A102" s="4" t="s">
        <v>30</v>
      </c>
      <c r="B102" s="8">
        <v>0</v>
      </c>
      <c r="C102" s="8">
        <v>0</v>
      </c>
      <c r="D102" s="5"/>
      <c r="E102" s="5"/>
      <c r="F102" s="28">
        <v>0</v>
      </c>
      <c r="G102" s="28">
        <v>3863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/>
      <c r="N102" s="28">
        <v>0</v>
      </c>
      <c r="O102" s="28">
        <v>0</v>
      </c>
      <c r="P102" s="28">
        <v>0</v>
      </c>
      <c r="Q102" s="137">
        <f t="shared" si="26"/>
        <v>3863</v>
      </c>
      <c r="R102" s="38"/>
      <c r="S102" s="39"/>
    </row>
    <row r="103" spans="1:19" ht="18" customHeight="1">
      <c r="A103" s="136" t="s">
        <v>237</v>
      </c>
      <c r="B103" s="8"/>
      <c r="C103" s="8"/>
      <c r="D103" s="5"/>
      <c r="E103" s="5"/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/>
      <c r="N103" s="28">
        <v>0</v>
      </c>
      <c r="O103" s="28">
        <v>0</v>
      </c>
      <c r="P103" s="28">
        <v>0</v>
      </c>
      <c r="Q103" s="137">
        <f t="shared" si="26"/>
        <v>0</v>
      </c>
      <c r="S103" s="39"/>
    </row>
    <row r="104" spans="1:19" ht="18.75" customHeight="1">
      <c r="A104" s="136" t="s">
        <v>280</v>
      </c>
      <c r="B104" s="8">
        <f>B102+B103</f>
        <v>0</v>
      </c>
      <c r="C104" s="8">
        <f t="shared" ref="C104:P104" si="32">C102+C103</f>
        <v>0</v>
      </c>
      <c r="D104" s="8">
        <f t="shared" si="32"/>
        <v>0</v>
      </c>
      <c r="E104" s="8">
        <f t="shared" si="32"/>
        <v>0</v>
      </c>
      <c r="F104" s="8">
        <f t="shared" si="32"/>
        <v>0</v>
      </c>
      <c r="G104" s="8">
        <f t="shared" si="32"/>
        <v>3863</v>
      </c>
      <c r="H104" s="8">
        <f t="shared" si="32"/>
        <v>0</v>
      </c>
      <c r="I104" s="8">
        <f t="shared" si="32"/>
        <v>0</v>
      </c>
      <c r="J104" s="8">
        <f t="shared" si="32"/>
        <v>0</v>
      </c>
      <c r="K104" s="8">
        <f t="shared" si="32"/>
        <v>0</v>
      </c>
      <c r="L104" s="8">
        <f t="shared" si="32"/>
        <v>0</v>
      </c>
      <c r="M104" s="8">
        <f t="shared" si="32"/>
        <v>0</v>
      </c>
      <c r="N104" s="8">
        <f t="shared" si="32"/>
        <v>0</v>
      </c>
      <c r="O104" s="8">
        <f t="shared" si="32"/>
        <v>0</v>
      </c>
      <c r="P104" s="8">
        <f t="shared" si="32"/>
        <v>0</v>
      </c>
      <c r="Q104" s="137">
        <f t="shared" si="26"/>
        <v>3863</v>
      </c>
      <c r="S104" s="39"/>
    </row>
    <row r="105" spans="1:19" ht="39" customHeight="1">
      <c r="A105" s="4" t="s">
        <v>31</v>
      </c>
      <c r="B105" s="8">
        <v>0</v>
      </c>
      <c r="C105" s="8">
        <v>0</v>
      </c>
      <c r="D105" s="5"/>
      <c r="E105" s="5"/>
      <c r="F105" s="28">
        <v>0</v>
      </c>
      <c r="G105" s="28">
        <v>65413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/>
      <c r="N105" s="28">
        <v>27442</v>
      </c>
      <c r="O105" s="28">
        <v>0</v>
      </c>
      <c r="P105" s="28">
        <v>0</v>
      </c>
      <c r="Q105" s="137">
        <f t="shared" si="26"/>
        <v>92855</v>
      </c>
      <c r="R105" s="38"/>
      <c r="S105" s="39"/>
    </row>
    <row r="106" spans="1:19" ht="15" customHeight="1">
      <c r="A106" s="136" t="s">
        <v>237</v>
      </c>
      <c r="B106" s="8"/>
      <c r="C106" s="8"/>
      <c r="D106" s="5"/>
      <c r="E106" s="5"/>
      <c r="F106" s="28">
        <v>0</v>
      </c>
      <c r="G106" s="28">
        <v>2500</v>
      </c>
      <c r="H106" s="28">
        <v>0</v>
      </c>
      <c r="I106" s="28">
        <v>0</v>
      </c>
      <c r="J106" s="28">
        <v>0</v>
      </c>
      <c r="K106" s="28">
        <v>10000</v>
      </c>
      <c r="L106" s="28">
        <v>0</v>
      </c>
      <c r="M106" s="28"/>
      <c r="N106" s="28">
        <v>12888</v>
      </c>
      <c r="O106" s="28">
        <v>0</v>
      </c>
      <c r="P106" s="28">
        <v>0</v>
      </c>
      <c r="Q106" s="137">
        <f t="shared" si="26"/>
        <v>25388</v>
      </c>
    </row>
    <row r="107" spans="1:19" ht="15" customHeight="1">
      <c r="A107" s="136" t="s">
        <v>280</v>
      </c>
      <c r="B107" s="8">
        <f>B105+B106</f>
        <v>0</v>
      </c>
      <c r="C107" s="8">
        <f t="shared" ref="C107:P107" si="33">C105+C106</f>
        <v>0</v>
      </c>
      <c r="D107" s="8">
        <f t="shared" si="33"/>
        <v>0</v>
      </c>
      <c r="E107" s="8">
        <f t="shared" si="33"/>
        <v>0</v>
      </c>
      <c r="F107" s="8">
        <f t="shared" si="33"/>
        <v>0</v>
      </c>
      <c r="G107" s="8">
        <f t="shared" si="33"/>
        <v>67913</v>
      </c>
      <c r="H107" s="8">
        <f t="shared" si="33"/>
        <v>0</v>
      </c>
      <c r="I107" s="8">
        <f t="shared" si="33"/>
        <v>0</v>
      </c>
      <c r="J107" s="8">
        <f t="shared" si="33"/>
        <v>0</v>
      </c>
      <c r="K107" s="8">
        <f t="shared" si="33"/>
        <v>10000</v>
      </c>
      <c r="L107" s="8">
        <f t="shared" si="33"/>
        <v>0</v>
      </c>
      <c r="M107" s="8">
        <f t="shared" si="33"/>
        <v>0</v>
      </c>
      <c r="N107" s="8">
        <f t="shared" si="33"/>
        <v>40330</v>
      </c>
      <c r="O107" s="8">
        <f t="shared" si="33"/>
        <v>0</v>
      </c>
      <c r="P107" s="8">
        <f t="shared" si="33"/>
        <v>0</v>
      </c>
      <c r="Q107" s="137">
        <f t="shared" si="26"/>
        <v>118243</v>
      </c>
    </row>
    <row r="108" spans="1:19" ht="30" customHeight="1">
      <c r="A108" s="70" t="s">
        <v>32</v>
      </c>
      <c r="B108" s="8">
        <v>10836</v>
      </c>
      <c r="C108" s="8">
        <v>3145</v>
      </c>
      <c r="D108" s="5"/>
      <c r="E108" s="5"/>
      <c r="F108" s="28">
        <v>0</v>
      </c>
      <c r="G108" s="28">
        <v>2532</v>
      </c>
      <c r="H108" s="28">
        <v>898</v>
      </c>
      <c r="I108" s="28">
        <v>0</v>
      </c>
      <c r="J108" s="28">
        <v>135</v>
      </c>
      <c r="K108" s="28">
        <v>0</v>
      </c>
      <c r="L108" s="28">
        <v>0</v>
      </c>
      <c r="M108" s="28"/>
      <c r="N108" s="28">
        <v>0</v>
      </c>
      <c r="O108" s="28">
        <v>0</v>
      </c>
      <c r="P108" s="28">
        <v>0</v>
      </c>
      <c r="Q108" s="137">
        <f t="shared" si="26"/>
        <v>17546</v>
      </c>
      <c r="R108" s="38"/>
      <c r="S108" s="34"/>
    </row>
    <row r="109" spans="1:19" ht="15" customHeight="1">
      <c r="A109" s="136" t="s">
        <v>237</v>
      </c>
      <c r="B109" s="8">
        <v>0</v>
      </c>
      <c r="C109" s="8">
        <v>0</v>
      </c>
      <c r="D109" s="5">
        <v>0</v>
      </c>
      <c r="E109" s="5">
        <v>0</v>
      </c>
      <c r="F109" s="28">
        <v>0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/>
      <c r="N109" s="28">
        <v>0</v>
      </c>
      <c r="O109" s="28">
        <v>0</v>
      </c>
      <c r="P109" s="28">
        <v>0</v>
      </c>
      <c r="Q109" s="142">
        <f>SUM(B109:P109)</f>
        <v>0</v>
      </c>
      <c r="S109" s="34"/>
    </row>
    <row r="110" spans="1:19" ht="15" customHeight="1">
      <c r="A110" s="136" t="s">
        <v>280</v>
      </c>
      <c r="B110" s="6">
        <f>B108+B109</f>
        <v>10836</v>
      </c>
      <c r="C110" s="6">
        <f t="shared" ref="C110:P110" si="34">C108+C109</f>
        <v>3145</v>
      </c>
      <c r="D110" s="6">
        <f t="shared" si="34"/>
        <v>0</v>
      </c>
      <c r="E110" s="6">
        <f t="shared" si="34"/>
        <v>0</v>
      </c>
      <c r="F110" s="6">
        <f t="shared" si="34"/>
        <v>0</v>
      </c>
      <c r="G110" s="6">
        <f t="shared" si="34"/>
        <v>2532</v>
      </c>
      <c r="H110" s="6">
        <f t="shared" si="34"/>
        <v>898</v>
      </c>
      <c r="I110" s="6">
        <f t="shared" si="34"/>
        <v>0</v>
      </c>
      <c r="J110" s="6">
        <f t="shared" si="34"/>
        <v>135</v>
      </c>
      <c r="K110" s="6">
        <f t="shared" si="34"/>
        <v>0</v>
      </c>
      <c r="L110" s="6">
        <f t="shared" si="34"/>
        <v>0</v>
      </c>
      <c r="M110" s="6">
        <f t="shared" si="34"/>
        <v>0</v>
      </c>
      <c r="N110" s="6">
        <f t="shared" si="34"/>
        <v>0</v>
      </c>
      <c r="O110" s="6">
        <f t="shared" si="34"/>
        <v>0</v>
      </c>
      <c r="P110" s="6">
        <f t="shared" si="34"/>
        <v>0</v>
      </c>
      <c r="Q110" s="137">
        <f t="shared" si="26"/>
        <v>17546</v>
      </c>
      <c r="S110" s="34"/>
    </row>
    <row r="111" spans="1:19" ht="30" customHeight="1">
      <c r="A111" s="4" t="s">
        <v>33</v>
      </c>
      <c r="B111" s="8">
        <v>28116</v>
      </c>
      <c r="C111" s="140">
        <v>8054</v>
      </c>
      <c r="D111" s="5"/>
      <c r="E111" s="5"/>
      <c r="F111" s="28">
        <v>0</v>
      </c>
      <c r="G111" s="28">
        <v>9246</v>
      </c>
      <c r="H111" s="28">
        <v>10676</v>
      </c>
      <c r="I111" s="28">
        <v>0</v>
      </c>
      <c r="J111" s="28">
        <v>450</v>
      </c>
      <c r="K111" s="28">
        <v>0</v>
      </c>
      <c r="L111" s="28">
        <v>0</v>
      </c>
      <c r="M111" s="28"/>
      <c r="N111" s="28">
        <v>0</v>
      </c>
      <c r="O111" s="28">
        <v>0</v>
      </c>
      <c r="P111" s="28">
        <v>0</v>
      </c>
      <c r="Q111" s="137">
        <f t="shared" si="26"/>
        <v>56542</v>
      </c>
      <c r="R111" s="38"/>
      <c r="S111" s="34"/>
    </row>
    <row r="112" spans="1:19" ht="15" customHeight="1">
      <c r="A112" s="136" t="s">
        <v>237</v>
      </c>
      <c r="B112" s="8">
        <v>0</v>
      </c>
      <c r="C112" s="8">
        <v>0</v>
      </c>
      <c r="D112" s="5"/>
      <c r="E112" s="5"/>
      <c r="F112" s="28">
        <v>0</v>
      </c>
      <c r="G112" s="28">
        <v>0</v>
      </c>
      <c r="H112" s="28">
        <v>1900</v>
      </c>
      <c r="I112" s="28">
        <v>0</v>
      </c>
      <c r="J112" s="28">
        <v>0</v>
      </c>
      <c r="K112" s="28">
        <v>0</v>
      </c>
      <c r="L112" s="28">
        <v>0</v>
      </c>
      <c r="M112" s="28"/>
      <c r="N112" s="28">
        <v>0</v>
      </c>
      <c r="O112" s="28">
        <v>0</v>
      </c>
      <c r="P112" s="28">
        <v>0</v>
      </c>
      <c r="Q112" s="137">
        <f t="shared" si="26"/>
        <v>1900</v>
      </c>
      <c r="S112" s="34"/>
    </row>
    <row r="113" spans="1:19" ht="15" customHeight="1">
      <c r="A113" s="136" t="s">
        <v>280</v>
      </c>
      <c r="B113" s="8">
        <f>B111+B112</f>
        <v>28116</v>
      </c>
      <c r="C113" s="8">
        <f>C111+C112</f>
        <v>8054</v>
      </c>
      <c r="D113" s="8">
        <f t="shared" ref="D113:P113" si="35">D111+D112</f>
        <v>0</v>
      </c>
      <c r="E113" s="8">
        <f t="shared" si="35"/>
        <v>0</v>
      </c>
      <c r="F113" s="8">
        <f t="shared" si="35"/>
        <v>0</v>
      </c>
      <c r="G113" s="8">
        <f t="shared" si="35"/>
        <v>9246</v>
      </c>
      <c r="H113" s="8">
        <f t="shared" si="35"/>
        <v>12576</v>
      </c>
      <c r="I113" s="8">
        <f t="shared" si="35"/>
        <v>0</v>
      </c>
      <c r="J113" s="8">
        <f t="shared" si="35"/>
        <v>450</v>
      </c>
      <c r="K113" s="8">
        <f t="shared" si="35"/>
        <v>0</v>
      </c>
      <c r="L113" s="8">
        <f t="shared" si="35"/>
        <v>0</v>
      </c>
      <c r="M113" s="8">
        <f t="shared" si="35"/>
        <v>0</v>
      </c>
      <c r="N113" s="8">
        <f t="shared" si="35"/>
        <v>0</v>
      </c>
      <c r="O113" s="8">
        <f t="shared" si="35"/>
        <v>0</v>
      </c>
      <c r="P113" s="8">
        <f t="shared" si="35"/>
        <v>0</v>
      </c>
      <c r="Q113" s="137">
        <f t="shared" si="26"/>
        <v>58442</v>
      </c>
      <c r="S113" s="34"/>
    </row>
    <row r="114" spans="1:19" ht="30" customHeight="1">
      <c r="A114" s="4" t="s">
        <v>34</v>
      </c>
      <c r="B114" s="8">
        <v>27042</v>
      </c>
      <c r="C114" s="8">
        <v>9506</v>
      </c>
      <c r="D114" s="5"/>
      <c r="E114" s="5"/>
      <c r="F114" s="28">
        <v>0</v>
      </c>
      <c r="G114" s="28">
        <v>6334</v>
      </c>
      <c r="H114" s="28">
        <v>3622</v>
      </c>
      <c r="I114" s="28"/>
      <c r="J114" s="28">
        <v>515</v>
      </c>
      <c r="K114" s="28">
        <v>0</v>
      </c>
      <c r="L114" s="28">
        <v>0</v>
      </c>
      <c r="M114" s="28"/>
      <c r="N114" s="28">
        <v>0</v>
      </c>
      <c r="O114" s="28">
        <v>0</v>
      </c>
      <c r="P114" s="28">
        <v>0</v>
      </c>
      <c r="Q114" s="137">
        <f t="shared" si="26"/>
        <v>47019</v>
      </c>
      <c r="S114" s="34"/>
    </row>
    <row r="115" spans="1:19" ht="15" customHeight="1">
      <c r="A115" s="136" t="s">
        <v>237</v>
      </c>
      <c r="B115" s="8">
        <v>0</v>
      </c>
      <c r="C115" s="8">
        <v>0</v>
      </c>
      <c r="D115" s="5"/>
      <c r="E115" s="5"/>
      <c r="F115" s="28">
        <v>0</v>
      </c>
      <c r="G115" s="28">
        <v>0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/>
      <c r="N115" s="28">
        <v>0</v>
      </c>
      <c r="O115" s="28">
        <v>0</v>
      </c>
      <c r="P115" s="28">
        <v>0</v>
      </c>
      <c r="Q115" s="137">
        <f>SUM(B115:P115)</f>
        <v>0</v>
      </c>
      <c r="S115" s="34"/>
    </row>
    <row r="116" spans="1:19" ht="15" customHeight="1">
      <c r="A116" s="136" t="s">
        <v>280</v>
      </c>
      <c r="B116" s="6">
        <f>B114+B115</f>
        <v>27042</v>
      </c>
      <c r="C116" s="6">
        <f t="shared" ref="C116:P116" si="36">C114+C115</f>
        <v>9506</v>
      </c>
      <c r="D116" s="6">
        <f t="shared" si="36"/>
        <v>0</v>
      </c>
      <c r="E116" s="6">
        <f t="shared" si="36"/>
        <v>0</v>
      </c>
      <c r="F116" s="6">
        <f t="shared" si="36"/>
        <v>0</v>
      </c>
      <c r="G116" s="6">
        <f t="shared" si="36"/>
        <v>6334</v>
      </c>
      <c r="H116" s="6">
        <f t="shared" si="36"/>
        <v>3622</v>
      </c>
      <c r="I116" s="6">
        <f t="shared" si="36"/>
        <v>0</v>
      </c>
      <c r="J116" s="6">
        <f t="shared" si="36"/>
        <v>515</v>
      </c>
      <c r="K116" s="6">
        <f t="shared" si="36"/>
        <v>0</v>
      </c>
      <c r="L116" s="6">
        <f t="shared" si="36"/>
        <v>0</v>
      </c>
      <c r="M116" s="6">
        <f t="shared" si="36"/>
        <v>0</v>
      </c>
      <c r="N116" s="6">
        <f t="shared" si="36"/>
        <v>0</v>
      </c>
      <c r="O116" s="6">
        <f t="shared" si="36"/>
        <v>0</v>
      </c>
      <c r="P116" s="6">
        <f t="shared" si="36"/>
        <v>0</v>
      </c>
      <c r="Q116" s="137">
        <f t="shared" si="26"/>
        <v>47019</v>
      </c>
      <c r="S116" s="34"/>
    </row>
    <row r="117" spans="1:19" ht="33.75" customHeight="1">
      <c r="A117" s="4" t="s">
        <v>35</v>
      </c>
      <c r="B117" s="8">
        <v>29227</v>
      </c>
      <c r="C117" s="8">
        <v>8631</v>
      </c>
      <c r="D117" s="5"/>
      <c r="E117" s="5"/>
      <c r="F117" s="28">
        <v>0</v>
      </c>
      <c r="G117" s="28">
        <v>12078</v>
      </c>
      <c r="H117" s="28">
        <v>1546</v>
      </c>
      <c r="I117" s="28">
        <v>0</v>
      </c>
      <c r="J117" s="28">
        <v>220</v>
      </c>
      <c r="K117" s="28">
        <v>0</v>
      </c>
      <c r="L117" s="28">
        <v>0</v>
      </c>
      <c r="M117" s="28"/>
      <c r="N117" s="28">
        <v>0</v>
      </c>
      <c r="O117" s="28">
        <v>0</v>
      </c>
      <c r="P117" s="28">
        <v>0</v>
      </c>
      <c r="Q117" s="137">
        <f t="shared" si="26"/>
        <v>51702</v>
      </c>
      <c r="S117" s="34"/>
    </row>
    <row r="118" spans="1:19" ht="15" customHeight="1">
      <c r="A118" s="136" t="s">
        <v>237</v>
      </c>
      <c r="B118" s="8">
        <v>0</v>
      </c>
      <c r="C118" s="8">
        <v>0</v>
      </c>
      <c r="D118" s="5">
        <v>0</v>
      </c>
      <c r="E118" s="5">
        <v>0</v>
      </c>
      <c r="F118" s="28">
        <v>0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/>
      <c r="N118" s="28">
        <v>6700</v>
      </c>
      <c r="O118" s="28">
        <v>0</v>
      </c>
      <c r="P118" s="28">
        <v>0</v>
      </c>
      <c r="Q118" s="137">
        <f>SUM(B118:P118)</f>
        <v>6700</v>
      </c>
      <c r="S118" s="34"/>
    </row>
    <row r="119" spans="1:19" ht="15" customHeight="1">
      <c r="A119" s="136" t="s">
        <v>280</v>
      </c>
      <c r="B119" s="6">
        <f>B117+B118</f>
        <v>29227</v>
      </c>
      <c r="C119" s="6">
        <f t="shared" ref="C119:P119" si="37">C117+C118</f>
        <v>8631</v>
      </c>
      <c r="D119" s="6">
        <f t="shared" si="37"/>
        <v>0</v>
      </c>
      <c r="E119" s="6">
        <f t="shared" si="37"/>
        <v>0</v>
      </c>
      <c r="F119" s="6">
        <f t="shared" si="37"/>
        <v>0</v>
      </c>
      <c r="G119" s="6">
        <f t="shared" si="37"/>
        <v>12078</v>
      </c>
      <c r="H119" s="6">
        <f t="shared" si="37"/>
        <v>1546</v>
      </c>
      <c r="I119" s="6">
        <f t="shared" si="37"/>
        <v>0</v>
      </c>
      <c r="J119" s="6">
        <f t="shared" si="37"/>
        <v>220</v>
      </c>
      <c r="K119" s="6">
        <f t="shared" si="37"/>
        <v>0</v>
      </c>
      <c r="L119" s="6">
        <f t="shared" si="37"/>
        <v>0</v>
      </c>
      <c r="M119" s="6">
        <f t="shared" si="37"/>
        <v>0</v>
      </c>
      <c r="N119" s="6">
        <f t="shared" si="37"/>
        <v>6700</v>
      </c>
      <c r="O119" s="6">
        <f t="shared" si="37"/>
        <v>0</v>
      </c>
      <c r="P119" s="6">
        <f t="shared" si="37"/>
        <v>0</v>
      </c>
      <c r="Q119" s="137">
        <f t="shared" si="26"/>
        <v>58402</v>
      </c>
      <c r="S119" s="34"/>
    </row>
    <row r="120" spans="1:19" ht="30" customHeight="1">
      <c r="A120" s="4" t="s">
        <v>36</v>
      </c>
      <c r="B120" s="8">
        <v>33894</v>
      </c>
      <c r="C120" s="8">
        <v>10293</v>
      </c>
      <c r="D120" s="5"/>
      <c r="E120" s="5"/>
      <c r="F120" s="28">
        <v>0</v>
      </c>
      <c r="G120" s="28">
        <v>6660</v>
      </c>
      <c r="H120" s="28">
        <v>15800</v>
      </c>
      <c r="I120" s="28">
        <v>0</v>
      </c>
      <c r="J120" s="28">
        <v>350</v>
      </c>
      <c r="K120" s="28">
        <v>0</v>
      </c>
      <c r="L120" s="28">
        <v>0</v>
      </c>
      <c r="M120" s="28"/>
      <c r="N120" s="28">
        <v>0</v>
      </c>
      <c r="O120" s="28">
        <v>0</v>
      </c>
      <c r="P120" s="28">
        <v>0</v>
      </c>
      <c r="Q120" s="137">
        <f t="shared" si="26"/>
        <v>66997</v>
      </c>
      <c r="S120" s="34"/>
    </row>
    <row r="121" spans="1:19" ht="15" customHeight="1">
      <c r="A121" s="136" t="s">
        <v>237</v>
      </c>
      <c r="B121" s="8">
        <v>0</v>
      </c>
      <c r="C121" s="8">
        <v>0</v>
      </c>
      <c r="D121" s="5">
        <v>0</v>
      </c>
      <c r="E121" s="5">
        <v>0</v>
      </c>
      <c r="F121" s="28">
        <v>0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/>
      <c r="N121" s="28">
        <v>237</v>
      </c>
      <c r="O121" s="28">
        <v>0</v>
      </c>
      <c r="P121" s="28">
        <v>0</v>
      </c>
      <c r="Q121" s="137">
        <f>SUM(B121:P121)</f>
        <v>237</v>
      </c>
      <c r="S121" s="34"/>
    </row>
    <row r="122" spans="1:19" ht="15" customHeight="1">
      <c r="A122" s="136" t="s">
        <v>280</v>
      </c>
      <c r="B122" s="6">
        <f>B120+B121</f>
        <v>33894</v>
      </c>
      <c r="C122" s="6">
        <f t="shared" ref="C122:P122" si="38">C120+C121</f>
        <v>10293</v>
      </c>
      <c r="D122" s="6">
        <f t="shared" si="38"/>
        <v>0</v>
      </c>
      <c r="E122" s="6">
        <f t="shared" si="38"/>
        <v>0</v>
      </c>
      <c r="F122" s="6">
        <f t="shared" si="38"/>
        <v>0</v>
      </c>
      <c r="G122" s="6">
        <f t="shared" si="38"/>
        <v>6660</v>
      </c>
      <c r="H122" s="6">
        <f t="shared" si="38"/>
        <v>15800</v>
      </c>
      <c r="I122" s="6">
        <f t="shared" si="38"/>
        <v>0</v>
      </c>
      <c r="J122" s="6">
        <f t="shared" si="38"/>
        <v>350</v>
      </c>
      <c r="K122" s="6">
        <f t="shared" si="38"/>
        <v>0</v>
      </c>
      <c r="L122" s="6">
        <f t="shared" si="38"/>
        <v>0</v>
      </c>
      <c r="M122" s="6">
        <f t="shared" si="38"/>
        <v>0</v>
      </c>
      <c r="N122" s="6">
        <f t="shared" si="38"/>
        <v>237</v>
      </c>
      <c r="O122" s="6">
        <f t="shared" si="38"/>
        <v>0</v>
      </c>
      <c r="P122" s="6">
        <f t="shared" si="38"/>
        <v>0</v>
      </c>
      <c r="Q122" s="137">
        <f t="shared" si="26"/>
        <v>67234</v>
      </c>
      <c r="S122" s="34"/>
    </row>
    <row r="123" spans="1:19" ht="30" customHeight="1">
      <c r="A123" s="4" t="s">
        <v>37</v>
      </c>
      <c r="B123" s="8">
        <v>39497</v>
      </c>
      <c r="C123" s="8">
        <v>11638</v>
      </c>
      <c r="D123" s="5"/>
      <c r="E123" s="5"/>
      <c r="F123" s="28">
        <v>0</v>
      </c>
      <c r="G123" s="28">
        <v>12439</v>
      </c>
      <c r="H123" s="28">
        <v>4935</v>
      </c>
      <c r="I123" s="28">
        <v>0</v>
      </c>
      <c r="J123" s="28">
        <v>780</v>
      </c>
      <c r="K123" s="28">
        <v>0</v>
      </c>
      <c r="L123" s="28">
        <v>0</v>
      </c>
      <c r="M123" s="28"/>
      <c r="N123" s="28">
        <v>0</v>
      </c>
      <c r="O123" s="28">
        <v>0</v>
      </c>
      <c r="P123" s="28">
        <v>0</v>
      </c>
      <c r="Q123" s="137">
        <f t="shared" si="26"/>
        <v>69289</v>
      </c>
      <c r="S123" s="34"/>
    </row>
    <row r="124" spans="1:19" ht="15" customHeight="1">
      <c r="A124" s="136" t="s">
        <v>237</v>
      </c>
      <c r="B124" s="8">
        <v>0</v>
      </c>
      <c r="C124" s="8">
        <v>0</v>
      </c>
      <c r="D124" s="5">
        <v>0</v>
      </c>
      <c r="E124" s="5">
        <v>0</v>
      </c>
      <c r="F124" s="28">
        <v>0</v>
      </c>
      <c r="G124" s="28">
        <v>0</v>
      </c>
      <c r="H124" s="28">
        <v>0</v>
      </c>
      <c r="I124" s="28">
        <v>0</v>
      </c>
      <c r="J124" s="28">
        <v>0</v>
      </c>
      <c r="K124" s="28">
        <v>0</v>
      </c>
      <c r="L124" s="28">
        <v>0</v>
      </c>
      <c r="M124" s="28"/>
      <c r="N124" s="28">
        <v>290</v>
      </c>
      <c r="O124" s="28">
        <v>0</v>
      </c>
      <c r="P124" s="28">
        <v>0</v>
      </c>
      <c r="Q124" s="137">
        <f t="shared" si="26"/>
        <v>290</v>
      </c>
      <c r="S124" s="34"/>
    </row>
    <row r="125" spans="1:19" ht="15" customHeight="1">
      <c r="A125" s="136" t="s">
        <v>280</v>
      </c>
      <c r="B125" s="8">
        <f>B123+B124</f>
        <v>39497</v>
      </c>
      <c r="C125" s="8">
        <f t="shared" ref="C125:P125" si="39">C123+C124</f>
        <v>11638</v>
      </c>
      <c r="D125" s="8">
        <f t="shared" si="39"/>
        <v>0</v>
      </c>
      <c r="E125" s="8">
        <f t="shared" si="39"/>
        <v>0</v>
      </c>
      <c r="F125" s="8">
        <f t="shared" si="39"/>
        <v>0</v>
      </c>
      <c r="G125" s="8">
        <f t="shared" si="39"/>
        <v>12439</v>
      </c>
      <c r="H125" s="8">
        <f t="shared" si="39"/>
        <v>4935</v>
      </c>
      <c r="I125" s="8">
        <f t="shared" si="39"/>
        <v>0</v>
      </c>
      <c r="J125" s="8">
        <f t="shared" si="39"/>
        <v>780</v>
      </c>
      <c r="K125" s="8">
        <f t="shared" si="39"/>
        <v>0</v>
      </c>
      <c r="L125" s="8">
        <f t="shared" si="39"/>
        <v>0</v>
      </c>
      <c r="M125" s="8">
        <f t="shared" si="39"/>
        <v>0</v>
      </c>
      <c r="N125" s="8">
        <f>N123+N124</f>
        <v>290</v>
      </c>
      <c r="O125" s="8">
        <f t="shared" si="39"/>
        <v>0</v>
      </c>
      <c r="P125" s="8">
        <f t="shared" si="39"/>
        <v>0</v>
      </c>
      <c r="Q125" s="137">
        <f t="shared" si="26"/>
        <v>69579</v>
      </c>
      <c r="S125" s="34"/>
    </row>
    <row r="126" spans="1:19" ht="30" customHeight="1">
      <c r="A126" s="4" t="s">
        <v>38</v>
      </c>
      <c r="B126" s="8">
        <v>9947</v>
      </c>
      <c r="C126" s="8">
        <v>3279</v>
      </c>
      <c r="D126" s="5"/>
      <c r="E126" s="5"/>
      <c r="F126" s="28">
        <v>0</v>
      </c>
      <c r="G126" s="28">
        <v>4724</v>
      </c>
      <c r="H126" s="28">
        <v>1920</v>
      </c>
      <c r="I126" s="28">
        <v>0</v>
      </c>
      <c r="J126" s="28">
        <v>140</v>
      </c>
      <c r="K126" s="28">
        <v>0</v>
      </c>
      <c r="L126" s="28">
        <v>0</v>
      </c>
      <c r="M126" s="28"/>
      <c r="N126" s="28">
        <v>400</v>
      </c>
      <c r="O126" s="28">
        <v>0</v>
      </c>
      <c r="P126" s="28">
        <v>0</v>
      </c>
      <c r="Q126" s="137">
        <f t="shared" si="26"/>
        <v>20410</v>
      </c>
      <c r="S126" s="34"/>
    </row>
    <row r="127" spans="1:19" ht="15" customHeight="1">
      <c r="A127" s="136" t="s">
        <v>237</v>
      </c>
      <c r="B127" s="8">
        <v>0</v>
      </c>
      <c r="C127" s="8">
        <v>0</v>
      </c>
      <c r="D127" s="5">
        <v>0</v>
      </c>
      <c r="E127" s="5">
        <v>0</v>
      </c>
      <c r="F127" s="28">
        <v>0</v>
      </c>
      <c r="G127" s="28">
        <v>0</v>
      </c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/>
      <c r="N127" s="28">
        <v>0</v>
      </c>
      <c r="O127" s="28">
        <v>0</v>
      </c>
      <c r="P127" s="28">
        <v>0</v>
      </c>
      <c r="Q127" s="137">
        <f>SUM(B127:P127)</f>
        <v>0</v>
      </c>
      <c r="S127" s="34"/>
    </row>
    <row r="128" spans="1:19" ht="15" customHeight="1">
      <c r="A128" s="136" t="s">
        <v>280</v>
      </c>
      <c r="B128" s="6">
        <f>B126+B127</f>
        <v>9947</v>
      </c>
      <c r="C128" s="6">
        <f t="shared" ref="C128:P128" si="40">C126+C127</f>
        <v>3279</v>
      </c>
      <c r="D128" s="6">
        <f t="shared" si="40"/>
        <v>0</v>
      </c>
      <c r="E128" s="6">
        <f t="shared" si="40"/>
        <v>0</v>
      </c>
      <c r="F128" s="6">
        <f t="shared" si="40"/>
        <v>0</v>
      </c>
      <c r="G128" s="6">
        <f t="shared" si="40"/>
        <v>4724</v>
      </c>
      <c r="H128" s="6">
        <f t="shared" si="40"/>
        <v>1920</v>
      </c>
      <c r="I128" s="6">
        <f t="shared" si="40"/>
        <v>0</v>
      </c>
      <c r="J128" s="6">
        <f t="shared" si="40"/>
        <v>140</v>
      </c>
      <c r="K128" s="6">
        <f t="shared" si="40"/>
        <v>0</v>
      </c>
      <c r="L128" s="6">
        <f t="shared" si="40"/>
        <v>0</v>
      </c>
      <c r="M128" s="6">
        <f t="shared" si="40"/>
        <v>0</v>
      </c>
      <c r="N128" s="6">
        <f t="shared" si="40"/>
        <v>400</v>
      </c>
      <c r="O128" s="6">
        <f t="shared" si="40"/>
        <v>0</v>
      </c>
      <c r="P128" s="6">
        <f t="shared" si="40"/>
        <v>0</v>
      </c>
      <c r="Q128" s="137">
        <f t="shared" si="26"/>
        <v>20410</v>
      </c>
      <c r="S128" s="34"/>
    </row>
    <row r="129" spans="1:19" ht="30" customHeight="1">
      <c r="A129" s="4" t="s">
        <v>39</v>
      </c>
      <c r="B129" s="8">
        <v>33795</v>
      </c>
      <c r="C129" s="8">
        <v>10180</v>
      </c>
      <c r="D129" s="5"/>
      <c r="E129" s="5"/>
      <c r="F129" s="28">
        <v>0</v>
      </c>
      <c r="G129" s="28">
        <v>24745</v>
      </c>
      <c r="H129" s="28">
        <v>5340</v>
      </c>
      <c r="I129" s="28">
        <v>0</v>
      </c>
      <c r="J129" s="28">
        <v>665</v>
      </c>
      <c r="K129" s="28">
        <v>0</v>
      </c>
      <c r="L129" s="28">
        <v>0</v>
      </c>
      <c r="M129" s="28"/>
      <c r="N129" s="28">
        <v>13100</v>
      </c>
      <c r="O129" s="28">
        <v>0</v>
      </c>
      <c r="P129" s="28">
        <v>0</v>
      </c>
      <c r="Q129" s="137">
        <f t="shared" si="26"/>
        <v>87825</v>
      </c>
      <c r="R129" s="38"/>
      <c r="S129" s="34"/>
    </row>
    <row r="130" spans="1:19" ht="15" customHeight="1">
      <c r="A130" s="136" t="s">
        <v>237</v>
      </c>
      <c r="B130" s="8">
        <v>0</v>
      </c>
      <c r="C130" s="8">
        <v>0</v>
      </c>
      <c r="D130" s="5">
        <v>0</v>
      </c>
      <c r="E130" s="5">
        <v>0</v>
      </c>
      <c r="F130" s="28">
        <v>0</v>
      </c>
      <c r="G130" s="28">
        <v>515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/>
      <c r="N130" s="28">
        <v>1788</v>
      </c>
      <c r="O130" s="28">
        <v>0</v>
      </c>
      <c r="P130" s="28">
        <v>0</v>
      </c>
      <c r="Q130" s="137">
        <f t="shared" si="26"/>
        <v>2303</v>
      </c>
    </row>
    <row r="131" spans="1:19" ht="15" customHeight="1">
      <c r="A131" s="136" t="s">
        <v>280</v>
      </c>
      <c r="B131" s="8">
        <f>B129+B130</f>
        <v>33795</v>
      </c>
      <c r="C131" s="8">
        <f t="shared" ref="C131:P131" si="41">C129+C130</f>
        <v>10180</v>
      </c>
      <c r="D131" s="8">
        <f t="shared" si="41"/>
        <v>0</v>
      </c>
      <c r="E131" s="8">
        <f t="shared" si="41"/>
        <v>0</v>
      </c>
      <c r="F131" s="8">
        <f t="shared" si="41"/>
        <v>0</v>
      </c>
      <c r="G131" s="8">
        <f t="shared" si="41"/>
        <v>25260</v>
      </c>
      <c r="H131" s="8">
        <f t="shared" si="41"/>
        <v>5340</v>
      </c>
      <c r="I131" s="8">
        <f t="shared" si="41"/>
        <v>0</v>
      </c>
      <c r="J131" s="8">
        <f t="shared" si="41"/>
        <v>665</v>
      </c>
      <c r="K131" s="8">
        <f t="shared" si="41"/>
        <v>0</v>
      </c>
      <c r="L131" s="8">
        <f t="shared" si="41"/>
        <v>0</v>
      </c>
      <c r="M131" s="8">
        <f t="shared" si="41"/>
        <v>0</v>
      </c>
      <c r="N131" s="8">
        <f t="shared" si="41"/>
        <v>14888</v>
      </c>
      <c r="O131" s="8">
        <f t="shared" si="41"/>
        <v>0</v>
      </c>
      <c r="P131" s="8">
        <f t="shared" si="41"/>
        <v>0</v>
      </c>
      <c r="Q131" s="137">
        <f t="shared" si="26"/>
        <v>90128</v>
      </c>
    </row>
    <row r="132" spans="1:19" ht="31.5" customHeight="1">
      <c r="A132" s="4" t="s">
        <v>40</v>
      </c>
      <c r="B132" s="8">
        <v>23564</v>
      </c>
      <c r="C132" s="8">
        <v>6865</v>
      </c>
      <c r="D132" s="5"/>
      <c r="E132" s="5"/>
      <c r="F132" s="28">
        <v>0</v>
      </c>
      <c r="G132" s="28">
        <v>2882</v>
      </c>
      <c r="H132" s="28">
        <v>3134</v>
      </c>
      <c r="I132" s="28">
        <v>0</v>
      </c>
      <c r="J132" s="28">
        <v>190</v>
      </c>
      <c r="K132" s="28">
        <v>0</v>
      </c>
      <c r="L132" s="28">
        <v>0</v>
      </c>
      <c r="M132" s="28"/>
      <c r="N132" s="28">
        <v>0</v>
      </c>
      <c r="O132" s="28">
        <v>0</v>
      </c>
      <c r="P132" s="28">
        <v>0</v>
      </c>
      <c r="Q132" s="137">
        <f t="shared" si="26"/>
        <v>36635</v>
      </c>
    </row>
    <row r="133" spans="1:19" ht="15" customHeight="1">
      <c r="A133" s="136" t="s">
        <v>237</v>
      </c>
      <c r="B133" s="8">
        <v>0</v>
      </c>
      <c r="C133" s="8">
        <v>0</v>
      </c>
      <c r="D133" s="5">
        <v>0</v>
      </c>
      <c r="E133" s="5">
        <v>0</v>
      </c>
      <c r="F133" s="28">
        <v>0</v>
      </c>
      <c r="G133" s="28">
        <v>0</v>
      </c>
      <c r="H133" s="28">
        <v>0</v>
      </c>
      <c r="I133" s="28">
        <v>0</v>
      </c>
      <c r="J133" s="28">
        <v>0</v>
      </c>
      <c r="K133" s="28">
        <v>0</v>
      </c>
      <c r="L133" s="28">
        <v>0</v>
      </c>
      <c r="M133" s="28"/>
      <c r="N133" s="28">
        <v>0</v>
      </c>
      <c r="O133" s="28">
        <v>0</v>
      </c>
      <c r="P133" s="28">
        <v>0</v>
      </c>
      <c r="Q133" s="137">
        <f t="shared" si="26"/>
        <v>0</v>
      </c>
    </row>
    <row r="134" spans="1:19" ht="15" customHeight="1">
      <c r="A134" s="136" t="s">
        <v>280</v>
      </c>
      <c r="B134" s="8">
        <f>B132+B133</f>
        <v>23564</v>
      </c>
      <c r="C134" s="8">
        <f t="shared" ref="C134:P134" si="42">C132+C133</f>
        <v>6865</v>
      </c>
      <c r="D134" s="8">
        <f t="shared" si="42"/>
        <v>0</v>
      </c>
      <c r="E134" s="8">
        <f t="shared" si="42"/>
        <v>0</v>
      </c>
      <c r="F134" s="8">
        <f t="shared" si="42"/>
        <v>0</v>
      </c>
      <c r="G134" s="8">
        <f t="shared" si="42"/>
        <v>2882</v>
      </c>
      <c r="H134" s="8">
        <f t="shared" si="42"/>
        <v>3134</v>
      </c>
      <c r="I134" s="8">
        <f t="shared" si="42"/>
        <v>0</v>
      </c>
      <c r="J134" s="8">
        <f t="shared" si="42"/>
        <v>190</v>
      </c>
      <c r="K134" s="8">
        <f t="shared" si="42"/>
        <v>0</v>
      </c>
      <c r="L134" s="8">
        <f t="shared" si="42"/>
        <v>0</v>
      </c>
      <c r="M134" s="8">
        <f t="shared" si="42"/>
        <v>0</v>
      </c>
      <c r="N134" s="8">
        <f t="shared" si="42"/>
        <v>0</v>
      </c>
      <c r="O134" s="8">
        <f t="shared" si="42"/>
        <v>0</v>
      </c>
      <c r="P134" s="8">
        <f t="shared" si="42"/>
        <v>0</v>
      </c>
      <c r="Q134" s="137">
        <f t="shared" si="26"/>
        <v>36635</v>
      </c>
    </row>
    <row r="135" spans="1:19" ht="37.5" customHeight="1">
      <c r="A135" s="4" t="s">
        <v>41</v>
      </c>
      <c r="B135" s="8">
        <v>20978</v>
      </c>
      <c r="C135" s="8">
        <v>6615</v>
      </c>
      <c r="D135" s="5"/>
      <c r="E135" s="5"/>
      <c r="F135" s="28">
        <v>0</v>
      </c>
      <c r="G135" s="28">
        <v>7746</v>
      </c>
      <c r="H135" s="28">
        <v>1900</v>
      </c>
      <c r="I135" s="28">
        <v>0</v>
      </c>
      <c r="J135" s="28">
        <v>360</v>
      </c>
      <c r="K135" s="28">
        <v>0</v>
      </c>
      <c r="L135" s="28">
        <v>0</v>
      </c>
      <c r="M135" s="28"/>
      <c r="N135" s="28">
        <v>616</v>
      </c>
      <c r="O135" s="28">
        <v>0</v>
      </c>
      <c r="P135" s="28">
        <v>0</v>
      </c>
      <c r="Q135" s="137">
        <f t="shared" si="26"/>
        <v>38215</v>
      </c>
    </row>
    <row r="136" spans="1:19" ht="19.5" customHeight="1">
      <c r="A136" s="136" t="s">
        <v>237</v>
      </c>
      <c r="B136" s="8">
        <v>0</v>
      </c>
      <c r="C136" s="8">
        <v>0</v>
      </c>
      <c r="D136" s="5">
        <v>0</v>
      </c>
      <c r="E136" s="5">
        <v>0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/>
      <c r="N136" s="28">
        <v>237</v>
      </c>
      <c r="O136" s="28">
        <v>0</v>
      </c>
      <c r="P136" s="28">
        <v>0</v>
      </c>
      <c r="Q136" s="137">
        <f t="shared" si="26"/>
        <v>237</v>
      </c>
    </row>
    <row r="137" spans="1:19" ht="21" customHeight="1">
      <c r="A137" s="136" t="s">
        <v>280</v>
      </c>
      <c r="B137" s="8">
        <f>B135+B136</f>
        <v>20978</v>
      </c>
      <c r="C137" s="8">
        <f t="shared" ref="C137:P137" si="43">C135+C136</f>
        <v>6615</v>
      </c>
      <c r="D137" s="8">
        <f t="shared" si="43"/>
        <v>0</v>
      </c>
      <c r="E137" s="8">
        <f t="shared" si="43"/>
        <v>0</v>
      </c>
      <c r="F137" s="8">
        <f t="shared" si="43"/>
        <v>0</v>
      </c>
      <c r="G137" s="8">
        <f t="shared" si="43"/>
        <v>7746</v>
      </c>
      <c r="H137" s="8">
        <f t="shared" si="43"/>
        <v>1900</v>
      </c>
      <c r="I137" s="8">
        <f t="shared" si="43"/>
        <v>0</v>
      </c>
      <c r="J137" s="8">
        <f t="shared" si="43"/>
        <v>360</v>
      </c>
      <c r="K137" s="8">
        <f t="shared" si="43"/>
        <v>0</v>
      </c>
      <c r="L137" s="8">
        <f t="shared" si="43"/>
        <v>0</v>
      </c>
      <c r="M137" s="8">
        <f t="shared" si="43"/>
        <v>0</v>
      </c>
      <c r="N137" s="8">
        <f t="shared" si="43"/>
        <v>853</v>
      </c>
      <c r="O137" s="8">
        <f t="shared" si="43"/>
        <v>0</v>
      </c>
      <c r="P137" s="8">
        <f t="shared" si="43"/>
        <v>0</v>
      </c>
      <c r="Q137" s="137">
        <f t="shared" si="26"/>
        <v>38452</v>
      </c>
    </row>
    <row r="138" spans="1:19" ht="35.25" customHeight="1">
      <c r="A138" s="4" t="s">
        <v>42</v>
      </c>
      <c r="B138" s="8">
        <v>520821</v>
      </c>
      <c r="C138" s="8">
        <v>147135</v>
      </c>
      <c r="D138" s="5"/>
      <c r="E138" s="5"/>
      <c r="F138" s="28">
        <v>108</v>
      </c>
      <c r="G138" s="28">
        <v>441822</v>
      </c>
      <c r="H138" s="28">
        <v>139080</v>
      </c>
      <c r="I138" s="28">
        <v>0</v>
      </c>
      <c r="J138" s="28">
        <v>238000</v>
      </c>
      <c r="K138" s="28">
        <v>0</v>
      </c>
      <c r="L138" s="28">
        <v>0</v>
      </c>
      <c r="M138" s="28">
        <v>700</v>
      </c>
      <c r="N138" s="28">
        <v>54878</v>
      </c>
      <c r="O138" s="28">
        <v>0</v>
      </c>
      <c r="P138" s="28">
        <v>0</v>
      </c>
      <c r="Q138" s="137">
        <f t="shared" si="26"/>
        <v>1542544</v>
      </c>
    </row>
    <row r="139" spans="1:19" ht="17.25" customHeight="1">
      <c r="A139" s="136" t="s">
        <v>237</v>
      </c>
      <c r="B139" s="8">
        <v>0</v>
      </c>
      <c r="C139" s="8">
        <v>0</v>
      </c>
      <c r="D139" s="5"/>
      <c r="E139" s="5"/>
      <c r="F139" s="28">
        <v>0</v>
      </c>
      <c r="G139" s="28">
        <v>230</v>
      </c>
      <c r="H139" s="28">
        <v>2270</v>
      </c>
      <c r="I139" s="28">
        <v>0</v>
      </c>
      <c r="J139" s="28">
        <v>0</v>
      </c>
      <c r="K139" s="28">
        <v>0</v>
      </c>
      <c r="L139" s="28">
        <v>0</v>
      </c>
      <c r="M139" s="28"/>
      <c r="N139" s="28">
        <v>453</v>
      </c>
      <c r="O139" s="28">
        <v>0</v>
      </c>
      <c r="P139" s="28">
        <v>0</v>
      </c>
      <c r="Q139" s="137">
        <f t="shared" si="26"/>
        <v>2953</v>
      </c>
    </row>
    <row r="140" spans="1:19" ht="15" customHeight="1">
      <c r="A140" s="136" t="s">
        <v>280</v>
      </c>
      <c r="B140" s="8">
        <f>B138+B139</f>
        <v>520821</v>
      </c>
      <c r="C140" s="8">
        <f t="shared" ref="C140:P140" si="44">C138+C139</f>
        <v>147135</v>
      </c>
      <c r="D140" s="8">
        <f t="shared" si="44"/>
        <v>0</v>
      </c>
      <c r="E140" s="8">
        <f t="shared" si="44"/>
        <v>0</v>
      </c>
      <c r="F140" s="8">
        <f t="shared" si="44"/>
        <v>108</v>
      </c>
      <c r="G140" s="8">
        <f t="shared" si="44"/>
        <v>442052</v>
      </c>
      <c r="H140" s="8">
        <f t="shared" si="44"/>
        <v>141350</v>
      </c>
      <c r="I140" s="8">
        <f t="shared" si="44"/>
        <v>0</v>
      </c>
      <c r="J140" s="8">
        <f t="shared" si="44"/>
        <v>238000</v>
      </c>
      <c r="K140" s="8">
        <f t="shared" si="44"/>
        <v>0</v>
      </c>
      <c r="L140" s="8">
        <f t="shared" si="44"/>
        <v>0</v>
      </c>
      <c r="M140" s="8">
        <f t="shared" si="44"/>
        <v>700</v>
      </c>
      <c r="N140" s="8">
        <f t="shared" si="44"/>
        <v>55331</v>
      </c>
      <c r="O140" s="8">
        <f t="shared" si="44"/>
        <v>0</v>
      </c>
      <c r="P140" s="8">
        <f t="shared" si="44"/>
        <v>0</v>
      </c>
      <c r="Q140" s="137">
        <f t="shared" si="26"/>
        <v>1545497</v>
      </c>
    </row>
    <row r="141" spans="1:19" ht="45" customHeight="1">
      <c r="A141" s="37" t="s">
        <v>43</v>
      </c>
      <c r="B141" s="8">
        <v>141692</v>
      </c>
      <c r="C141" s="8">
        <v>40584</v>
      </c>
      <c r="D141" s="5"/>
      <c r="E141" s="5"/>
      <c r="F141" s="28">
        <v>0</v>
      </c>
      <c r="G141" s="28">
        <v>28560</v>
      </c>
      <c r="H141" s="28">
        <v>44085</v>
      </c>
      <c r="I141" s="28">
        <v>0</v>
      </c>
      <c r="J141" s="28">
        <v>0</v>
      </c>
      <c r="K141" s="28">
        <v>0</v>
      </c>
      <c r="L141" s="28">
        <v>0</v>
      </c>
      <c r="M141" s="28">
        <v>119</v>
      </c>
      <c r="N141" s="28">
        <v>19998</v>
      </c>
      <c r="O141" s="28">
        <v>0</v>
      </c>
      <c r="P141" s="28">
        <v>0</v>
      </c>
      <c r="Q141" s="137">
        <f t="shared" si="26"/>
        <v>275038</v>
      </c>
    </row>
    <row r="142" spans="1:19" ht="15" customHeight="1">
      <c r="A142" s="136" t="s">
        <v>237</v>
      </c>
      <c r="B142" s="8">
        <v>0</v>
      </c>
      <c r="C142" s="8">
        <v>0</v>
      </c>
      <c r="D142" s="5"/>
      <c r="E142" s="5"/>
      <c r="F142" s="28">
        <v>0</v>
      </c>
      <c r="G142" s="28">
        <v>0</v>
      </c>
      <c r="H142" s="28">
        <v>2500</v>
      </c>
      <c r="I142" s="28">
        <v>0</v>
      </c>
      <c r="J142" s="28">
        <v>0</v>
      </c>
      <c r="K142" s="28">
        <v>0</v>
      </c>
      <c r="L142" s="28">
        <v>0</v>
      </c>
      <c r="M142" s="28"/>
      <c r="N142" s="28">
        <v>453</v>
      </c>
      <c r="O142" s="28">
        <v>0</v>
      </c>
      <c r="P142" s="28">
        <v>0</v>
      </c>
      <c r="Q142" s="137">
        <f t="shared" si="26"/>
        <v>2953</v>
      </c>
    </row>
    <row r="143" spans="1:19" ht="15" customHeight="1">
      <c r="A143" s="136" t="s">
        <v>280</v>
      </c>
      <c r="B143" s="8">
        <f>B141+B142</f>
        <v>141692</v>
      </c>
      <c r="C143" s="8">
        <f t="shared" ref="C143:P143" si="45">C141+C142</f>
        <v>40584</v>
      </c>
      <c r="D143" s="8">
        <f t="shared" si="45"/>
        <v>0</v>
      </c>
      <c r="E143" s="8">
        <f t="shared" si="45"/>
        <v>0</v>
      </c>
      <c r="F143" s="8">
        <f t="shared" si="45"/>
        <v>0</v>
      </c>
      <c r="G143" s="8">
        <f>G141+G142</f>
        <v>28560</v>
      </c>
      <c r="H143" s="8">
        <f t="shared" si="45"/>
        <v>46585</v>
      </c>
      <c r="I143" s="8">
        <f t="shared" si="45"/>
        <v>0</v>
      </c>
      <c r="J143" s="8">
        <f t="shared" si="45"/>
        <v>0</v>
      </c>
      <c r="K143" s="8">
        <f t="shared" si="45"/>
        <v>0</v>
      </c>
      <c r="L143" s="8">
        <f t="shared" si="45"/>
        <v>0</v>
      </c>
      <c r="M143" s="8">
        <f t="shared" si="45"/>
        <v>119</v>
      </c>
      <c r="N143" s="8">
        <f t="shared" si="45"/>
        <v>20451</v>
      </c>
      <c r="O143" s="8">
        <f t="shared" si="45"/>
        <v>0</v>
      </c>
      <c r="P143" s="8">
        <f t="shared" si="45"/>
        <v>0</v>
      </c>
      <c r="Q143" s="137">
        <f t="shared" si="26"/>
        <v>277991</v>
      </c>
    </row>
    <row r="144" spans="1:19" ht="15" customHeight="1">
      <c r="A144" s="4" t="s">
        <v>44</v>
      </c>
      <c r="B144" s="8">
        <v>5082</v>
      </c>
      <c r="C144" s="8">
        <v>1488</v>
      </c>
      <c r="D144" s="5"/>
      <c r="E144" s="5"/>
      <c r="F144" s="28">
        <v>130</v>
      </c>
      <c r="G144" s="28">
        <v>832</v>
      </c>
      <c r="H144" s="28">
        <v>1470</v>
      </c>
      <c r="I144" s="28">
        <v>0</v>
      </c>
      <c r="J144" s="28">
        <v>0</v>
      </c>
      <c r="K144" s="28">
        <v>0</v>
      </c>
      <c r="L144" s="28">
        <v>0</v>
      </c>
      <c r="M144" s="28"/>
      <c r="N144" s="28">
        <v>0</v>
      </c>
      <c r="O144" s="28">
        <v>0</v>
      </c>
      <c r="P144" s="28">
        <v>0</v>
      </c>
      <c r="Q144" s="137">
        <f t="shared" si="26"/>
        <v>9002</v>
      </c>
    </row>
    <row r="145" spans="1:17" ht="15" customHeight="1">
      <c r="A145" s="136" t="s">
        <v>237</v>
      </c>
      <c r="B145" s="8">
        <v>949</v>
      </c>
      <c r="C145" s="8">
        <v>224</v>
      </c>
      <c r="D145" s="5">
        <v>0</v>
      </c>
      <c r="E145" s="5">
        <v>0</v>
      </c>
      <c r="F145" s="28">
        <v>0</v>
      </c>
      <c r="G145" s="28">
        <v>0</v>
      </c>
      <c r="H145" s="28">
        <v>0</v>
      </c>
      <c r="I145" s="28">
        <v>0</v>
      </c>
      <c r="J145" s="28">
        <v>0</v>
      </c>
      <c r="K145" s="28">
        <v>0</v>
      </c>
      <c r="L145" s="28">
        <v>0</v>
      </c>
      <c r="M145" s="28"/>
      <c r="N145" s="28">
        <v>0</v>
      </c>
      <c r="O145" s="28">
        <v>0</v>
      </c>
      <c r="P145" s="28">
        <v>0</v>
      </c>
      <c r="Q145" s="137">
        <f t="shared" si="26"/>
        <v>1173</v>
      </c>
    </row>
    <row r="146" spans="1:17" ht="15" customHeight="1">
      <c r="A146" s="136" t="s">
        <v>280</v>
      </c>
      <c r="B146" s="8">
        <f>B144+B145</f>
        <v>6031</v>
      </c>
      <c r="C146" s="8">
        <f t="shared" ref="C146:P146" si="46">C144+C145</f>
        <v>1712</v>
      </c>
      <c r="D146" s="8">
        <f t="shared" si="46"/>
        <v>0</v>
      </c>
      <c r="E146" s="8">
        <f t="shared" si="46"/>
        <v>0</v>
      </c>
      <c r="F146" s="8">
        <f t="shared" si="46"/>
        <v>130</v>
      </c>
      <c r="G146" s="8">
        <f t="shared" si="46"/>
        <v>832</v>
      </c>
      <c r="H146" s="8">
        <f t="shared" si="46"/>
        <v>1470</v>
      </c>
      <c r="I146" s="8">
        <f t="shared" si="46"/>
        <v>0</v>
      </c>
      <c r="J146" s="8">
        <f t="shared" si="46"/>
        <v>0</v>
      </c>
      <c r="K146" s="8">
        <f t="shared" si="46"/>
        <v>0</v>
      </c>
      <c r="L146" s="8">
        <f t="shared" si="46"/>
        <v>0</v>
      </c>
      <c r="M146" s="8">
        <f t="shared" si="46"/>
        <v>0</v>
      </c>
      <c r="N146" s="8">
        <f t="shared" si="46"/>
        <v>0</v>
      </c>
      <c r="O146" s="8">
        <f t="shared" si="46"/>
        <v>0</v>
      </c>
      <c r="P146" s="8">
        <f t="shared" si="46"/>
        <v>0</v>
      </c>
      <c r="Q146" s="137">
        <f t="shared" si="26"/>
        <v>10175</v>
      </c>
    </row>
    <row r="147" spans="1:17" ht="17.25" customHeight="1">
      <c r="A147" s="4" t="s">
        <v>45</v>
      </c>
      <c r="B147" s="8">
        <v>5082</v>
      </c>
      <c r="C147" s="8">
        <v>1802</v>
      </c>
      <c r="D147" s="5"/>
      <c r="E147" s="5"/>
      <c r="F147" s="28">
        <v>0</v>
      </c>
      <c r="G147" s="28">
        <v>410</v>
      </c>
      <c r="H147" s="28">
        <v>950</v>
      </c>
      <c r="I147" s="28">
        <v>0</v>
      </c>
      <c r="J147" s="28">
        <v>0</v>
      </c>
      <c r="K147" s="28">
        <v>0</v>
      </c>
      <c r="L147" s="28">
        <v>0</v>
      </c>
      <c r="M147" s="28"/>
      <c r="N147" s="28">
        <v>700</v>
      </c>
      <c r="O147" s="28">
        <v>0</v>
      </c>
      <c r="P147" s="28">
        <v>0</v>
      </c>
      <c r="Q147" s="137">
        <f t="shared" si="26"/>
        <v>8944</v>
      </c>
    </row>
    <row r="148" spans="1:17" ht="15" customHeight="1">
      <c r="A148" s="136" t="s">
        <v>237</v>
      </c>
      <c r="B148" s="8">
        <v>-1694</v>
      </c>
      <c r="C148" s="8">
        <v>-400</v>
      </c>
      <c r="D148" s="5">
        <v>0</v>
      </c>
      <c r="E148" s="5">
        <v>0</v>
      </c>
      <c r="F148" s="28">
        <v>0</v>
      </c>
      <c r="G148" s="28">
        <v>0</v>
      </c>
      <c r="H148" s="28">
        <v>-80</v>
      </c>
      <c r="I148" s="28">
        <v>0</v>
      </c>
      <c r="J148" s="28">
        <v>0</v>
      </c>
      <c r="K148" s="28">
        <v>0</v>
      </c>
      <c r="L148" s="28">
        <v>0</v>
      </c>
      <c r="M148" s="28"/>
      <c r="N148" s="28">
        <v>0</v>
      </c>
      <c r="O148" s="28">
        <v>0</v>
      </c>
      <c r="P148" s="28">
        <v>0</v>
      </c>
      <c r="Q148" s="137">
        <f>SUM(B148:P148)</f>
        <v>-2174</v>
      </c>
    </row>
    <row r="149" spans="1:17" ht="15" customHeight="1">
      <c r="A149" s="136" t="s">
        <v>280</v>
      </c>
      <c r="B149" s="32">
        <f>B147+B148</f>
        <v>3388</v>
      </c>
      <c r="C149" s="32">
        <f t="shared" ref="C149:P149" si="47">C147+C148</f>
        <v>1402</v>
      </c>
      <c r="D149" s="32">
        <f t="shared" si="47"/>
        <v>0</v>
      </c>
      <c r="E149" s="32">
        <f t="shared" si="47"/>
        <v>0</v>
      </c>
      <c r="F149" s="32">
        <f t="shared" si="47"/>
        <v>0</v>
      </c>
      <c r="G149" s="32">
        <f t="shared" si="47"/>
        <v>410</v>
      </c>
      <c r="H149" s="32">
        <f t="shared" si="47"/>
        <v>870</v>
      </c>
      <c r="I149" s="32">
        <f t="shared" si="47"/>
        <v>0</v>
      </c>
      <c r="J149" s="32">
        <f t="shared" si="47"/>
        <v>0</v>
      </c>
      <c r="K149" s="32">
        <f t="shared" si="47"/>
        <v>0</v>
      </c>
      <c r="L149" s="32">
        <f t="shared" si="47"/>
        <v>0</v>
      </c>
      <c r="M149" s="32">
        <f t="shared" si="47"/>
        <v>0</v>
      </c>
      <c r="N149" s="32">
        <f t="shared" si="47"/>
        <v>700</v>
      </c>
      <c r="O149" s="32">
        <f t="shared" si="47"/>
        <v>0</v>
      </c>
      <c r="P149" s="32">
        <f t="shared" si="47"/>
        <v>0</v>
      </c>
      <c r="Q149" s="36">
        <f t="shared" si="26"/>
        <v>6770</v>
      </c>
    </row>
    <row r="150" spans="1:17" ht="19.5" customHeight="1">
      <c r="A150" s="4" t="s">
        <v>46</v>
      </c>
      <c r="B150" s="8">
        <v>4080</v>
      </c>
      <c r="C150" s="8">
        <v>1194</v>
      </c>
      <c r="D150" s="5"/>
      <c r="E150" s="5"/>
      <c r="F150" s="8">
        <v>170</v>
      </c>
      <c r="G150" s="8">
        <v>483</v>
      </c>
      <c r="H150" s="8">
        <v>182</v>
      </c>
      <c r="I150" s="8">
        <v>0</v>
      </c>
      <c r="J150" s="8">
        <v>0</v>
      </c>
      <c r="K150" s="8">
        <v>0</v>
      </c>
      <c r="L150" s="8">
        <v>0</v>
      </c>
      <c r="M150" s="8"/>
      <c r="N150" s="8">
        <v>700</v>
      </c>
      <c r="O150" s="8">
        <v>0</v>
      </c>
      <c r="P150" s="8">
        <v>0</v>
      </c>
      <c r="Q150" s="144">
        <f t="shared" si="26"/>
        <v>6809</v>
      </c>
    </row>
    <row r="151" spans="1:17" ht="15" customHeight="1">
      <c r="A151" s="136" t="s">
        <v>237</v>
      </c>
      <c r="B151" s="8">
        <v>2373</v>
      </c>
      <c r="C151" s="8">
        <v>473</v>
      </c>
      <c r="D151" s="5">
        <v>0</v>
      </c>
      <c r="E151" s="5">
        <v>0</v>
      </c>
      <c r="F151" s="8">
        <v>0</v>
      </c>
      <c r="G151" s="8">
        <v>272</v>
      </c>
      <c r="H151" s="8">
        <v>1300</v>
      </c>
      <c r="I151" s="8">
        <v>0</v>
      </c>
      <c r="J151" s="8">
        <v>0</v>
      </c>
      <c r="K151" s="8">
        <v>0</v>
      </c>
      <c r="L151" s="8">
        <v>0</v>
      </c>
      <c r="M151" s="8"/>
      <c r="N151" s="8">
        <v>0</v>
      </c>
      <c r="O151" s="8">
        <v>0</v>
      </c>
      <c r="P151" s="8">
        <v>0</v>
      </c>
      <c r="Q151" s="144">
        <f t="shared" si="26"/>
        <v>4418</v>
      </c>
    </row>
    <row r="152" spans="1:17" ht="15" customHeight="1">
      <c r="A152" s="136" t="s">
        <v>280</v>
      </c>
      <c r="B152" s="8">
        <f>B150+B151</f>
        <v>6453</v>
      </c>
      <c r="C152" s="8">
        <f t="shared" ref="C152:P152" si="48">C150+C151</f>
        <v>1667</v>
      </c>
      <c r="D152" s="8">
        <f t="shared" si="48"/>
        <v>0</v>
      </c>
      <c r="E152" s="8">
        <f t="shared" si="48"/>
        <v>0</v>
      </c>
      <c r="F152" s="8">
        <f t="shared" si="48"/>
        <v>170</v>
      </c>
      <c r="G152" s="8">
        <f t="shared" si="48"/>
        <v>755</v>
      </c>
      <c r="H152" s="8">
        <f t="shared" si="48"/>
        <v>1482</v>
      </c>
      <c r="I152" s="8">
        <f t="shared" si="48"/>
        <v>0</v>
      </c>
      <c r="J152" s="8">
        <f t="shared" si="48"/>
        <v>0</v>
      </c>
      <c r="K152" s="8">
        <f t="shared" si="48"/>
        <v>0</v>
      </c>
      <c r="L152" s="8">
        <f t="shared" si="48"/>
        <v>0</v>
      </c>
      <c r="M152" s="8">
        <f t="shared" si="48"/>
        <v>0</v>
      </c>
      <c r="N152" s="8">
        <f t="shared" si="48"/>
        <v>700</v>
      </c>
      <c r="O152" s="8">
        <f t="shared" si="48"/>
        <v>0</v>
      </c>
      <c r="P152" s="8">
        <f t="shared" si="48"/>
        <v>0</v>
      </c>
      <c r="Q152" s="137">
        <f t="shared" ref="Q152:Q218" si="49">SUM(B152:P152)</f>
        <v>11227</v>
      </c>
    </row>
    <row r="153" spans="1:17" ht="20.25" customHeight="1">
      <c r="A153" s="4" t="s">
        <v>47</v>
      </c>
      <c r="B153" s="8">
        <v>4566</v>
      </c>
      <c r="C153" s="8">
        <v>1336</v>
      </c>
      <c r="D153" s="5"/>
      <c r="E153" s="5"/>
      <c r="F153" s="28">
        <v>0</v>
      </c>
      <c r="G153" s="28">
        <v>1060</v>
      </c>
      <c r="H153" s="28">
        <v>2100</v>
      </c>
      <c r="I153" s="28">
        <v>0</v>
      </c>
      <c r="J153" s="28">
        <v>0</v>
      </c>
      <c r="K153" s="28">
        <v>0</v>
      </c>
      <c r="L153" s="28">
        <v>0</v>
      </c>
      <c r="M153" s="28"/>
      <c r="N153" s="28">
        <v>0</v>
      </c>
      <c r="O153" s="28">
        <v>0</v>
      </c>
      <c r="P153" s="28">
        <v>0</v>
      </c>
      <c r="Q153" s="137">
        <f t="shared" si="49"/>
        <v>9062</v>
      </c>
    </row>
    <row r="154" spans="1:17" ht="15" customHeight="1">
      <c r="A154" s="136" t="s">
        <v>237</v>
      </c>
      <c r="B154" s="8">
        <v>475</v>
      </c>
      <c r="C154" s="8">
        <v>112</v>
      </c>
      <c r="D154" s="5">
        <v>0</v>
      </c>
      <c r="E154" s="5">
        <v>0</v>
      </c>
      <c r="F154" s="28">
        <v>0</v>
      </c>
      <c r="G154" s="28">
        <v>0</v>
      </c>
      <c r="H154" s="28">
        <v>0</v>
      </c>
      <c r="I154" s="28">
        <v>0</v>
      </c>
      <c r="J154" s="28">
        <v>0</v>
      </c>
      <c r="K154" s="28">
        <v>0</v>
      </c>
      <c r="L154" s="28">
        <v>0</v>
      </c>
      <c r="M154" s="28"/>
      <c r="N154" s="28">
        <v>0</v>
      </c>
      <c r="O154" s="28">
        <v>0</v>
      </c>
      <c r="P154" s="28">
        <v>0</v>
      </c>
      <c r="Q154" s="137">
        <f t="shared" si="49"/>
        <v>587</v>
      </c>
    </row>
    <row r="155" spans="1:17" ht="15" customHeight="1">
      <c r="A155" s="136" t="s">
        <v>280</v>
      </c>
      <c r="B155" s="8">
        <f>B153+B154</f>
        <v>5041</v>
      </c>
      <c r="C155" s="8">
        <f t="shared" ref="C155:P155" si="50">C153+C154</f>
        <v>1448</v>
      </c>
      <c r="D155" s="8">
        <f t="shared" si="50"/>
        <v>0</v>
      </c>
      <c r="E155" s="8">
        <f t="shared" si="50"/>
        <v>0</v>
      </c>
      <c r="F155" s="8">
        <f t="shared" si="50"/>
        <v>0</v>
      </c>
      <c r="G155" s="8">
        <f t="shared" si="50"/>
        <v>1060</v>
      </c>
      <c r="H155" s="8">
        <f t="shared" si="50"/>
        <v>2100</v>
      </c>
      <c r="I155" s="8">
        <f t="shared" si="50"/>
        <v>0</v>
      </c>
      <c r="J155" s="8">
        <f t="shared" si="50"/>
        <v>0</v>
      </c>
      <c r="K155" s="8">
        <f t="shared" si="50"/>
        <v>0</v>
      </c>
      <c r="L155" s="8">
        <f t="shared" si="50"/>
        <v>0</v>
      </c>
      <c r="M155" s="8">
        <f t="shared" si="50"/>
        <v>0</v>
      </c>
      <c r="N155" s="8">
        <f t="shared" si="50"/>
        <v>0</v>
      </c>
      <c r="O155" s="8">
        <f t="shared" si="50"/>
        <v>0</v>
      </c>
      <c r="P155" s="8">
        <f t="shared" si="50"/>
        <v>0</v>
      </c>
      <c r="Q155" s="137">
        <f t="shared" si="49"/>
        <v>9649</v>
      </c>
    </row>
    <row r="156" spans="1:17" ht="18" customHeight="1">
      <c r="A156" s="4" t="s">
        <v>48</v>
      </c>
      <c r="B156" s="8">
        <v>5469</v>
      </c>
      <c r="C156" s="8">
        <v>1634</v>
      </c>
      <c r="D156" s="5"/>
      <c r="E156" s="5"/>
      <c r="F156" s="28">
        <v>0</v>
      </c>
      <c r="G156" s="28">
        <v>518</v>
      </c>
      <c r="H156" s="28">
        <v>1583</v>
      </c>
      <c r="I156" s="28">
        <v>0</v>
      </c>
      <c r="J156" s="28">
        <v>0</v>
      </c>
      <c r="K156" s="28">
        <v>0</v>
      </c>
      <c r="L156" s="28">
        <v>0</v>
      </c>
      <c r="M156" s="28"/>
      <c r="N156" s="28">
        <v>700</v>
      </c>
      <c r="O156" s="28">
        <v>0</v>
      </c>
      <c r="P156" s="28">
        <v>0</v>
      </c>
      <c r="Q156" s="137">
        <f t="shared" si="49"/>
        <v>9904</v>
      </c>
    </row>
    <row r="157" spans="1:17" ht="15" customHeight="1">
      <c r="A157" s="136" t="s">
        <v>237</v>
      </c>
      <c r="B157" s="8">
        <v>0</v>
      </c>
      <c r="C157" s="8">
        <v>0</v>
      </c>
      <c r="D157" s="5">
        <v>0</v>
      </c>
      <c r="E157" s="5">
        <v>0</v>
      </c>
      <c r="F157" s="28">
        <v>0</v>
      </c>
      <c r="G157" s="28">
        <v>0</v>
      </c>
      <c r="H157" s="28">
        <v>0</v>
      </c>
      <c r="I157" s="28">
        <v>0</v>
      </c>
      <c r="J157" s="28">
        <v>0</v>
      </c>
      <c r="K157" s="28">
        <v>0</v>
      </c>
      <c r="L157" s="28">
        <v>0</v>
      </c>
      <c r="M157" s="28"/>
      <c r="N157" s="28">
        <v>0</v>
      </c>
      <c r="O157" s="28">
        <v>0</v>
      </c>
      <c r="P157" s="28">
        <v>0</v>
      </c>
      <c r="Q157" s="137">
        <f t="shared" si="49"/>
        <v>0</v>
      </c>
    </row>
    <row r="158" spans="1:17" ht="15" customHeight="1">
      <c r="A158" s="136" t="s">
        <v>280</v>
      </c>
      <c r="B158" s="8">
        <f>B156+B157</f>
        <v>5469</v>
      </c>
      <c r="C158" s="8">
        <f t="shared" ref="C158:P158" si="51">C156+C157</f>
        <v>1634</v>
      </c>
      <c r="D158" s="8">
        <f t="shared" si="51"/>
        <v>0</v>
      </c>
      <c r="E158" s="8">
        <f t="shared" si="51"/>
        <v>0</v>
      </c>
      <c r="F158" s="8">
        <f t="shared" si="51"/>
        <v>0</v>
      </c>
      <c r="G158" s="8">
        <f t="shared" si="51"/>
        <v>518</v>
      </c>
      <c r="H158" s="8">
        <f t="shared" si="51"/>
        <v>1583</v>
      </c>
      <c r="I158" s="8">
        <f t="shared" si="51"/>
        <v>0</v>
      </c>
      <c r="J158" s="8">
        <f t="shared" si="51"/>
        <v>0</v>
      </c>
      <c r="K158" s="8">
        <f t="shared" si="51"/>
        <v>0</v>
      </c>
      <c r="L158" s="8">
        <f t="shared" si="51"/>
        <v>0</v>
      </c>
      <c r="M158" s="8">
        <f t="shared" si="51"/>
        <v>0</v>
      </c>
      <c r="N158" s="8">
        <f t="shared" si="51"/>
        <v>700</v>
      </c>
      <c r="O158" s="8">
        <f t="shared" si="51"/>
        <v>0</v>
      </c>
      <c r="P158" s="8">
        <f t="shared" si="51"/>
        <v>0</v>
      </c>
      <c r="Q158" s="137">
        <f t="shared" si="49"/>
        <v>9904</v>
      </c>
    </row>
    <row r="159" spans="1:17" ht="17.25" customHeight="1">
      <c r="A159" s="4" t="s">
        <v>49</v>
      </c>
      <c r="B159" s="8">
        <v>4050</v>
      </c>
      <c r="C159" s="8">
        <v>1186</v>
      </c>
      <c r="D159" s="5"/>
      <c r="E159" s="5"/>
      <c r="F159" s="28">
        <v>0</v>
      </c>
      <c r="G159" s="28">
        <v>504</v>
      </c>
      <c r="H159" s="28">
        <v>1161</v>
      </c>
      <c r="I159" s="28">
        <v>0</v>
      </c>
      <c r="J159" s="28">
        <v>0</v>
      </c>
      <c r="K159" s="28">
        <v>0</v>
      </c>
      <c r="L159" s="28">
        <v>0</v>
      </c>
      <c r="M159" s="28"/>
      <c r="N159" s="28">
        <v>0</v>
      </c>
      <c r="O159" s="28">
        <v>0</v>
      </c>
      <c r="P159" s="28">
        <v>0</v>
      </c>
      <c r="Q159" s="137">
        <f t="shared" si="49"/>
        <v>6901</v>
      </c>
    </row>
    <row r="160" spans="1:17" ht="15" customHeight="1">
      <c r="A160" s="136" t="s">
        <v>237</v>
      </c>
      <c r="B160" s="8">
        <v>0</v>
      </c>
      <c r="C160" s="8">
        <v>0</v>
      </c>
      <c r="D160" s="5">
        <v>0</v>
      </c>
      <c r="E160" s="5">
        <v>0</v>
      </c>
      <c r="F160" s="28">
        <v>0</v>
      </c>
      <c r="G160" s="28">
        <v>0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/>
      <c r="N160" s="28">
        <v>0</v>
      </c>
      <c r="O160" s="28">
        <v>0</v>
      </c>
      <c r="P160" s="28">
        <v>0</v>
      </c>
      <c r="Q160" s="137">
        <f t="shared" si="49"/>
        <v>0</v>
      </c>
    </row>
    <row r="161" spans="1:19" ht="15" customHeight="1">
      <c r="A161" s="136" t="s">
        <v>280</v>
      </c>
      <c r="B161" s="8">
        <f>B159+B160</f>
        <v>4050</v>
      </c>
      <c r="C161" s="8">
        <f t="shared" ref="C161:P161" si="52">C159+C160</f>
        <v>1186</v>
      </c>
      <c r="D161" s="8">
        <f t="shared" si="52"/>
        <v>0</v>
      </c>
      <c r="E161" s="8">
        <f t="shared" si="52"/>
        <v>0</v>
      </c>
      <c r="F161" s="8">
        <f t="shared" si="52"/>
        <v>0</v>
      </c>
      <c r="G161" s="8">
        <f t="shared" si="52"/>
        <v>504</v>
      </c>
      <c r="H161" s="8">
        <f t="shared" si="52"/>
        <v>1161</v>
      </c>
      <c r="I161" s="8">
        <f t="shared" si="52"/>
        <v>0</v>
      </c>
      <c r="J161" s="8">
        <f t="shared" si="52"/>
        <v>0</v>
      </c>
      <c r="K161" s="8">
        <f t="shared" si="52"/>
        <v>0</v>
      </c>
      <c r="L161" s="8">
        <f t="shared" si="52"/>
        <v>0</v>
      </c>
      <c r="M161" s="8">
        <f t="shared" si="52"/>
        <v>0</v>
      </c>
      <c r="N161" s="8">
        <f t="shared" si="52"/>
        <v>0</v>
      </c>
      <c r="O161" s="8">
        <f t="shared" si="52"/>
        <v>0</v>
      </c>
      <c r="P161" s="8">
        <f t="shared" si="52"/>
        <v>0</v>
      </c>
      <c r="Q161" s="137">
        <f t="shared" si="49"/>
        <v>6901</v>
      </c>
    </row>
    <row r="162" spans="1:19" ht="21" customHeight="1">
      <c r="A162" s="4" t="s">
        <v>50</v>
      </c>
      <c r="B162" s="8">
        <v>11248</v>
      </c>
      <c r="C162" s="8">
        <v>3428</v>
      </c>
      <c r="D162" s="5"/>
      <c r="E162" s="5"/>
      <c r="F162" s="8">
        <v>0</v>
      </c>
      <c r="G162" s="8">
        <v>1312</v>
      </c>
      <c r="H162" s="8">
        <v>630</v>
      </c>
      <c r="I162" s="8">
        <v>0</v>
      </c>
      <c r="J162" s="8">
        <v>0</v>
      </c>
      <c r="K162" s="28">
        <v>0</v>
      </c>
      <c r="L162" s="28">
        <v>0</v>
      </c>
      <c r="M162" s="28"/>
      <c r="N162" s="28">
        <v>0</v>
      </c>
      <c r="O162" s="28">
        <v>0</v>
      </c>
      <c r="P162" s="28">
        <v>0</v>
      </c>
      <c r="Q162" s="137">
        <f t="shared" si="49"/>
        <v>16618</v>
      </c>
    </row>
    <row r="163" spans="1:19" ht="15" customHeight="1">
      <c r="A163" s="136" t="s">
        <v>237</v>
      </c>
      <c r="B163" s="8">
        <v>0</v>
      </c>
      <c r="C163" s="8">
        <v>0</v>
      </c>
      <c r="D163" s="5"/>
      <c r="E163" s="5"/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28">
        <v>0</v>
      </c>
      <c r="L163" s="28">
        <v>0</v>
      </c>
      <c r="M163" s="28"/>
      <c r="N163" s="28">
        <v>0</v>
      </c>
      <c r="O163" s="28">
        <v>0</v>
      </c>
      <c r="P163" s="28">
        <v>0</v>
      </c>
      <c r="Q163" s="137">
        <f>SUM(B163:P163)</f>
        <v>0</v>
      </c>
    </row>
    <row r="164" spans="1:19" ht="15" customHeight="1">
      <c r="A164" s="136" t="s">
        <v>280</v>
      </c>
      <c r="B164" s="32">
        <f>B162+B163</f>
        <v>11248</v>
      </c>
      <c r="C164" s="32">
        <f t="shared" ref="C164:O164" si="53">C162+C163</f>
        <v>3428</v>
      </c>
      <c r="D164" s="32">
        <f t="shared" si="53"/>
        <v>0</v>
      </c>
      <c r="E164" s="32">
        <f t="shared" si="53"/>
        <v>0</v>
      </c>
      <c r="F164" s="32">
        <f t="shared" si="53"/>
        <v>0</v>
      </c>
      <c r="G164" s="32">
        <f t="shared" si="53"/>
        <v>1312</v>
      </c>
      <c r="H164" s="32">
        <f t="shared" si="53"/>
        <v>630</v>
      </c>
      <c r="I164" s="32">
        <f t="shared" si="53"/>
        <v>0</v>
      </c>
      <c r="J164" s="32">
        <f t="shared" si="53"/>
        <v>0</v>
      </c>
      <c r="K164" s="6">
        <f t="shared" si="53"/>
        <v>0</v>
      </c>
      <c r="L164" s="6">
        <f t="shared" si="53"/>
        <v>0</v>
      </c>
      <c r="M164" s="6">
        <f t="shared" si="53"/>
        <v>0</v>
      </c>
      <c r="N164" s="6">
        <f t="shared" si="53"/>
        <v>0</v>
      </c>
      <c r="O164" s="6">
        <f t="shared" si="53"/>
        <v>0</v>
      </c>
      <c r="P164" s="8">
        <v>0</v>
      </c>
      <c r="Q164" s="137">
        <f t="shared" si="49"/>
        <v>16618</v>
      </c>
    </row>
    <row r="165" spans="1:19" ht="15" customHeight="1">
      <c r="A165" s="4" t="s">
        <v>51</v>
      </c>
      <c r="B165" s="8">
        <v>36711</v>
      </c>
      <c r="C165" s="8">
        <v>10742</v>
      </c>
      <c r="D165" s="5"/>
      <c r="E165" s="5"/>
      <c r="F165" s="8">
        <v>1000</v>
      </c>
      <c r="G165" s="8">
        <v>19205</v>
      </c>
      <c r="H165" s="8">
        <v>11250</v>
      </c>
      <c r="I165" s="8">
        <v>0</v>
      </c>
      <c r="J165" s="8">
        <v>0</v>
      </c>
      <c r="K165" s="28">
        <v>0</v>
      </c>
      <c r="L165" s="28">
        <v>0</v>
      </c>
      <c r="M165" s="28"/>
      <c r="N165" s="28">
        <v>0</v>
      </c>
      <c r="O165" s="28">
        <v>0</v>
      </c>
      <c r="P165" s="28">
        <v>0</v>
      </c>
      <c r="Q165" s="137">
        <f t="shared" si="49"/>
        <v>78908</v>
      </c>
      <c r="R165" s="29"/>
    </row>
    <row r="166" spans="1:19" ht="15" customHeight="1">
      <c r="A166" s="136" t="s">
        <v>237</v>
      </c>
      <c r="B166" s="8">
        <v>0</v>
      </c>
      <c r="C166" s="8">
        <v>0</v>
      </c>
      <c r="D166" s="5">
        <v>0</v>
      </c>
      <c r="E166" s="5">
        <v>0</v>
      </c>
      <c r="F166" s="8">
        <v>0</v>
      </c>
      <c r="G166" s="8">
        <v>0</v>
      </c>
      <c r="H166" s="8">
        <v>0</v>
      </c>
      <c r="I166" s="8">
        <v>0</v>
      </c>
      <c r="J166" s="8">
        <v>0</v>
      </c>
      <c r="K166" s="28">
        <v>0</v>
      </c>
      <c r="L166" s="28">
        <v>0</v>
      </c>
      <c r="M166" s="28">
        <v>0</v>
      </c>
      <c r="N166" s="28">
        <v>0</v>
      </c>
      <c r="O166" s="28">
        <v>0</v>
      </c>
      <c r="P166" s="28">
        <v>0</v>
      </c>
      <c r="Q166" s="137">
        <f>SUM(B166:P166)</f>
        <v>0</v>
      </c>
    </row>
    <row r="167" spans="1:19" ht="15" customHeight="1">
      <c r="A167" s="136" t="s">
        <v>280</v>
      </c>
      <c r="B167" s="32">
        <f>B165+B166</f>
        <v>36711</v>
      </c>
      <c r="C167" s="32">
        <f t="shared" ref="C167:P167" si="54">C165+C166</f>
        <v>10742</v>
      </c>
      <c r="D167" s="32">
        <f t="shared" si="54"/>
        <v>0</v>
      </c>
      <c r="E167" s="32">
        <f t="shared" si="54"/>
        <v>0</v>
      </c>
      <c r="F167" s="32">
        <f t="shared" si="54"/>
        <v>1000</v>
      </c>
      <c r="G167" s="32">
        <f t="shared" si="54"/>
        <v>19205</v>
      </c>
      <c r="H167" s="32">
        <f t="shared" si="54"/>
        <v>11250</v>
      </c>
      <c r="I167" s="32">
        <f t="shared" si="54"/>
        <v>0</v>
      </c>
      <c r="J167" s="32">
        <f t="shared" si="54"/>
        <v>0</v>
      </c>
      <c r="K167" s="6">
        <f t="shared" si="54"/>
        <v>0</v>
      </c>
      <c r="L167" s="6">
        <f t="shared" si="54"/>
        <v>0</v>
      </c>
      <c r="M167" s="6">
        <f t="shared" si="54"/>
        <v>0</v>
      </c>
      <c r="N167" s="6">
        <f t="shared" si="54"/>
        <v>0</v>
      </c>
      <c r="O167" s="6">
        <f t="shared" si="54"/>
        <v>0</v>
      </c>
      <c r="P167" s="6">
        <f t="shared" si="54"/>
        <v>0</v>
      </c>
      <c r="Q167" s="137">
        <f t="shared" si="49"/>
        <v>78908</v>
      </c>
    </row>
    <row r="168" spans="1:19" ht="17.25" customHeight="1">
      <c r="A168" s="4" t="s">
        <v>52</v>
      </c>
      <c r="B168" s="8">
        <v>300</v>
      </c>
      <c r="C168" s="8">
        <v>73</v>
      </c>
      <c r="D168" s="5"/>
      <c r="E168" s="5"/>
      <c r="F168" s="8">
        <v>4383</v>
      </c>
      <c r="G168" s="8">
        <v>120</v>
      </c>
      <c r="H168" s="8">
        <v>4876</v>
      </c>
      <c r="I168" s="8">
        <v>0</v>
      </c>
      <c r="J168" s="8">
        <v>0</v>
      </c>
      <c r="K168" s="28">
        <v>0</v>
      </c>
      <c r="L168" s="28">
        <v>0</v>
      </c>
      <c r="M168" s="28"/>
      <c r="N168" s="28">
        <v>0</v>
      </c>
      <c r="O168" s="28">
        <v>0</v>
      </c>
      <c r="P168" s="28">
        <v>0</v>
      </c>
      <c r="Q168" s="137">
        <f t="shared" si="49"/>
        <v>9752</v>
      </c>
    </row>
    <row r="169" spans="1:19" ht="15" customHeight="1">
      <c r="A169" s="136" t="s">
        <v>237</v>
      </c>
      <c r="B169" s="8"/>
      <c r="C169" s="8"/>
      <c r="D169" s="5"/>
      <c r="E169" s="5"/>
      <c r="F169" s="8">
        <v>0</v>
      </c>
      <c r="G169" s="8">
        <v>0</v>
      </c>
      <c r="H169" s="8">
        <v>0</v>
      </c>
      <c r="I169" s="8">
        <v>0</v>
      </c>
      <c r="J169" s="8">
        <v>0</v>
      </c>
      <c r="K169" s="28">
        <v>0</v>
      </c>
      <c r="L169" s="28">
        <v>0</v>
      </c>
      <c r="M169" s="28"/>
      <c r="N169" s="28">
        <v>0</v>
      </c>
      <c r="O169" s="28">
        <v>0</v>
      </c>
      <c r="P169" s="28">
        <v>0</v>
      </c>
      <c r="Q169" s="137">
        <f t="shared" si="49"/>
        <v>0</v>
      </c>
    </row>
    <row r="170" spans="1:19" ht="15" customHeight="1">
      <c r="A170" s="136" t="s">
        <v>280</v>
      </c>
      <c r="B170" s="8">
        <f>B168+B169</f>
        <v>300</v>
      </c>
      <c r="C170" s="8">
        <f t="shared" ref="C170:P170" si="55">C168+C169</f>
        <v>73</v>
      </c>
      <c r="D170" s="8">
        <f t="shared" si="55"/>
        <v>0</v>
      </c>
      <c r="E170" s="8">
        <f t="shared" si="55"/>
        <v>0</v>
      </c>
      <c r="F170" s="8">
        <f t="shared" si="55"/>
        <v>4383</v>
      </c>
      <c r="G170" s="8">
        <f t="shared" si="55"/>
        <v>120</v>
      </c>
      <c r="H170" s="8">
        <f t="shared" si="55"/>
        <v>4876</v>
      </c>
      <c r="I170" s="8">
        <f t="shared" si="55"/>
        <v>0</v>
      </c>
      <c r="J170" s="8">
        <f t="shared" si="55"/>
        <v>0</v>
      </c>
      <c r="K170" s="8">
        <f t="shared" si="55"/>
        <v>0</v>
      </c>
      <c r="L170" s="8">
        <f t="shared" si="55"/>
        <v>0</v>
      </c>
      <c r="M170" s="8">
        <f t="shared" si="55"/>
        <v>0</v>
      </c>
      <c r="N170" s="8">
        <f t="shared" si="55"/>
        <v>0</v>
      </c>
      <c r="O170" s="8">
        <f t="shared" si="55"/>
        <v>0</v>
      </c>
      <c r="P170" s="8">
        <f t="shared" si="55"/>
        <v>0</v>
      </c>
      <c r="Q170" s="137">
        <f t="shared" si="49"/>
        <v>9752</v>
      </c>
    </row>
    <row r="171" spans="1:19" ht="18.75" customHeight="1">
      <c r="A171" s="4" t="s">
        <v>238</v>
      </c>
      <c r="B171" s="8">
        <v>1806</v>
      </c>
      <c r="C171" s="8">
        <v>515</v>
      </c>
      <c r="D171" s="5"/>
      <c r="E171" s="5"/>
      <c r="F171" s="8">
        <v>0</v>
      </c>
      <c r="G171" s="8">
        <v>0</v>
      </c>
      <c r="H171" s="8">
        <v>360</v>
      </c>
      <c r="I171" s="28">
        <v>0</v>
      </c>
      <c r="J171" s="28">
        <v>0</v>
      </c>
      <c r="K171" s="28">
        <v>0</v>
      </c>
      <c r="L171" s="28">
        <v>0</v>
      </c>
      <c r="M171" s="28"/>
      <c r="N171" s="28">
        <v>0</v>
      </c>
      <c r="O171" s="28">
        <v>0</v>
      </c>
      <c r="P171" s="28">
        <v>0</v>
      </c>
      <c r="Q171" s="142">
        <f t="shared" si="49"/>
        <v>2681</v>
      </c>
    </row>
    <row r="172" spans="1:19" ht="15" customHeight="1">
      <c r="A172" s="136" t="s">
        <v>237</v>
      </c>
      <c r="B172" s="8">
        <v>0</v>
      </c>
      <c r="C172" s="8">
        <v>0</v>
      </c>
      <c r="D172" s="5"/>
      <c r="E172" s="5"/>
      <c r="F172" s="8">
        <v>0</v>
      </c>
      <c r="G172" s="8">
        <v>0</v>
      </c>
      <c r="H172" s="8">
        <v>0</v>
      </c>
      <c r="I172" s="28">
        <v>0</v>
      </c>
      <c r="J172" s="28">
        <v>0</v>
      </c>
      <c r="K172" s="28">
        <v>0</v>
      </c>
      <c r="L172" s="28">
        <v>0</v>
      </c>
      <c r="M172" s="28"/>
      <c r="N172" s="28">
        <v>0</v>
      </c>
      <c r="O172" s="28">
        <v>0</v>
      </c>
      <c r="P172" s="28">
        <v>0</v>
      </c>
      <c r="Q172" s="142">
        <f>SUM(B172:P172)</f>
        <v>0</v>
      </c>
    </row>
    <row r="173" spans="1:19" ht="15" customHeight="1">
      <c r="A173" s="136" t="s">
        <v>280</v>
      </c>
      <c r="B173" s="32">
        <f>B171+B172</f>
        <v>1806</v>
      </c>
      <c r="C173" s="32">
        <f t="shared" ref="C173:P173" si="56">C171+C172</f>
        <v>515</v>
      </c>
      <c r="D173" s="32">
        <f t="shared" si="56"/>
        <v>0</v>
      </c>
      <c r="E173" s="32">
        <f t="shared" si="56"/>
        <v>0</v>
      </c>
      <c r="F173" s="32">
        <f t="shared" si="56"/>
        <v>0</v>
      </c>
      <c r="G173" s="32">
        <f t="shared" si="56"/>
        <v>0</v>
      </c>
      <c r="H173" s="32">
        <f t="shared" si="56"/>
        <v>360</v>
      </c>
      <c r="I173" s="6">
        <f t="shared" si="56"/>
        <v>0</v>
      </c>
      <c r="J173" s="6">
        <f t="shared" si="56"/>
        <v>0</v>
      </c>
      <c r="K173" s="6">
        <f t="shared" si="56"/>
        <v>0</v>
      </c>
      <c r="L173" s="6">
        <f t="shared" si="56"/>
        <v>0</v>
      </c>
      <c r="M173" s="6">
        <f t="shared" si="56"/>
        <v>0</v>
      </c>
      <c r="N173" s="6">
        <f t="shared" si="56"/>
        <v>0</v>
      </c>
      <c r="O173" s="6">
        <f t="shared" si="56"/>
        <v>0</v>
      </c>
      <c r="P173" s="6">
        <f t="shared" si="56"/>
        <v>0</v>
      </c>
      <c r="Q173" s="142">
        <f t="shared" si="49"/>
        <v>2681</v>
      </c>
      <c r="S173" s="34"/>
    </row>
    <row r="174" spans="1:19" ht="19.5" customHeight="1">
      <c r="A174" s="4" t="s">
        <v>53</v>
      </c>
      <c r="B174" s="8">
        <v>4128</v>
      </c>
      <c r="C174" s="8">
        <v>1209</v>
      </c>
      <c r="D174" s="5"/>
      <c r="E174" s="5"/>
      <c r="F174" s="8">
        <v>0</v>
      </c>
      <c r="G174" s="8">
        <v>200</v>
      </c>
      <c r="H174" s="8">
        <v>700</v>
      </c>
      <c r="I174" s="28">
        <v>0</v>
      </c>
      <c r="J174" s="28">
        <v>0</v>
      </c>
      <c r="K174" s="28">
        <v>0</v>
      </c>
      <c r="L174" s="28">
        <v>0</v>
      </c>
      <c r="M174" s="28"/>
      <c r="N174" s="28">
        <v>0</v>
      </c>
      <c r="O174" s="28">
        <v>0</v>
      </c>
      <c r="P174" s="28">
        <v>0</v>
      </c>
      <c r="Q174" s="142">
        <f>SUM(B174:P174)</f>
        <v>6237</v>
      </c>
    </row>
    <row r="175" spans="1:19" ht="16.5" customHeight="1">
      <c r="A175" s="136" t="s">
        <v>237</v>
      </c>
      <c r="B175" s="8">
        <v>0</v>
      </c>
      <c r="C175" s="8">
        <v>0</v>
      </c>
      <c r="D175" s="5"/>
      <c r="E175" s="5"/>
      <c r="F175" s="8">
        <v>0</v>
      </c>
      <c r="G175" s="8">
        <v>0</v>
      </c>
      <c r="H175" s="8">
        <v>0</v>
      </c>
      <c r="I175" s="28">
        <v>0</v>
      </c>
      <c r="J175" s="28">
        <v>0</v>
      </c>
      <c r="K175" s="28">
        <v>0</v>
      </c>
      <c r="L175" s="28">
        <v>0</v>
      </c>
      <c r="M175" s="28"/>
      <c r="N175" s="28">
        <v>0</v>
      </c>
      <c r="O175" s="28">
        <v>0</v>
      </c>
      <c r="P175" s="28">
        <v>0</v>
      </c>
      <c r="Q175" s="142">
        <f>SUM(B175:P175)</f>
        <v>0</v>
      </c>
    </row>
    <row r="176" spans="1:19" ht="15" customHeight="1">
      <c r="A176" s="136" t="s">
        <v>280</v>
      </c>
      <c r="B176" s="32">
        <f>B174+B175</f>
        <v>4128</v>
      </c>
      <c r="C176" s="32">
        <f t="shared" ref="C176:P176" si="57">C174+C175</f>
        <v>1209</v>
      </c>
      <c r="D176" s="32">
        <f t="shared" si="57"/>
        <v>0</v>
      </c>
      <c r="E176" s="32">
        <f t="shared" si="57"/>
        <v>0</v>
      </c>
      <c r="F176" s="32">
        <f t="shared" si="57"/>
        <v>0</v>
      </c>
      <c r="G176" s="32">
        <f t="shared" si="57"/>
        <v>200</v>
      </c>
      <c r="H176" s="32">
        <f t="shared" si="57"/>
        <v>700</v>
      </c>
      <c r="I176" s="6">
        <f t="shared" si="57"/>
        <v>0</v>
      </c>
      <c r="J176" s="6">
        <f t="shared" si="57"/>
        <v>0</v>
      </c>
      <c r="K176" s="6">
        <f t="shared" si="57"/>
        <v>0</v>
      </c>
      <c r="L176" s="6">
        <f t="shared" si="57"/>
        <v>0</v>
      </c>
      <c r="M176" s="6">
        <f t="shared" si="57"/>
        <v>0</v>
      </c>
      <c r="N176" s="6">
        <f t="shared" si="57"/>
        <v>0</v>
      </c>
      <c r="O176" s="6">
        <f t="shared" si="57"/>
        <v>0</v>
      </c>
      <c r="P176" s="6">
        <f t="shared" si="57"/>
        <v>0</v>
      </c>
      <c r="Q176" s="142">
        <f>SUM(B176:P176)</f>
        <v>6237</v>
      </c>
      <c r="S176" s="34"/>
    </row>
    <row r="177" spans="1:19" ht="18.75" customHeight="1">
      <c r="A177" s="4" t="s">
        <v>54</v>
      </c>
      <c r="B177" s="8">
        <v>1290</v>
      </c>
      <c r="C177" s="8">
        <v>365</v>
      </c>
      <c r="D177" s="5"/>
      <c r="E177" s="5"/>
      <c r="F177" s="8">
        <v>0</v>
      </c>
      <c r="G177" s="8">
        <v>0</v>
      </c>
      <c r="H177" s="8">
        <v>255</v>
      </c>
      <c r="I177" s="28">
        <v>0</v>
      </c>
      <c r="J177" s="28">
        <v>0</v>
      </c>
      <c r="K177" s="28">
        <v>0</v>
      </c>
      <c r="L177" s="28">
        <v>0</v>
      </c>
      <c r="M177" s="28"/>
      <c r="N177" s="28">
        <v>0</v>
      </c>
      <c r="O177" s="28">
        <v>0</v>
      </c>
      <c r="P177" s="28">
        <v>0</v>
      </c>
      <c r="Q177" s="142">
        <f t="shared" si="49"/>
        <v>1910</v>
      </c>
      <c r="R177" s="38"/>
      <c r="S177" s="34"/>
    </row>
    <row r="178" spans="1:19" ht="16.5" customHeight="1">
      <c r="A178" s="136" t="s">
        <v>237</v>
      </c>
      <c r="B178" s="8">
        <v>0</v>
      </c>
      <c r="C178" s="8">
        <v>0</v>
      </c>
      <c r="D178" s="5">
        <v>0</v>
      </c>
      <c r="E178" s="5">
        <v>0</v>
      </c>
      <c r="F178" s="8">
        <v>0</v>
      </c>
      <c r="G178" s="8">
        <v>0</v>
      </c>
      <c r="H178" s="8">
        <v>0</v>
      </c>
      <c r="I178" s="28">
        <v>0</v>
      </c>
      <c r="J178" s="28">
        <v>0</v>
      </c>
      <c r="K178" s="28">
        <v>0</v>
      </c>
      <c r="L178" s="28">
        <v>0</v>
      </c>
      <c r="M178" s="28"/>
      <c r="N178" s="28">
        <v>0</v>
      </c>
      <c r="O178" s="28">
        <v>0</v>
      </c>
      <c r="P178" s="28">
        <v>0</v>
      </c>
      <c r="Q178" s="142">
        <f t="shared" si="49"/>
        <v>0</v>
      </c>
      <c r="S178" s="34"/>
    </row>
    <row r="179" spans="1:19" ht="15" customHeight="1">
      <c r="A179" s="136" t="s">
        <v>280</v>
      </c>
      <c r="B179" s="8">
        <f>B177+B178</f>
        <v>1290</v>
      </c>
      <c r="C179" s="8">
        <f t="shared" ref="C179:P179" si="58">C177+C178</f>
        <v>365</v>
      </c>
      <c r="D179" s="8">
        <f t="shared" si="58"/>
        <v>0</v>
      </c>
      <c r="E179" s="8">
        <f t="shared" si="58"/>
        <v>0</v>
      </c>
      <c r="F179" s="8">
        <f t="shared" si="58"/>
        <v>0</v>
      </c>
      <c r="G179" s="8">
        <f t="shared" si="58"/>
        <v>0</v>
      </c>
      <c r="H179" s="8">
        <f t="shared" si="58"/>
        <v>255</v>
      </c>
      <c r="I179" s="8">
        <f t="shared" si="58"/>
        <v>0</v>
      </c>
      <c r="J179" s="8">
        <f t="shared" si="58"/>
        <v>0</v>
      </c>
      <c r="K179" s="8">
        <f t="shared" si="58"/>
        <v>0</v>
      </c>
      <c r="L179" s="8">
        <f t="shared" si="58"/>
        <v>0</v>
      </c>
      <c r="M179" s="8">
        <f t="shared" si="58"/>
        <v>0</v>
      </c>
      <c r="N179" s="8">
        <f t="shared" si="58"/>
        <v>0</v>
      </c>
      <c r="O179" s="8">
        <f t="shared" si="58"/>
        <v>0</v>
      </c>
      <c r="P179" s="8">
        <f t="shared" si="58"/>
        <v>0</v>
      </c>
      <c r="Q179" s="142">
        <f t="shared" si="49"/>
        <v>1910</v>
      </c>
      <c r="S179" s="34"/>
    </row>
    <row r="180" spans="1:19" ht="15" customHeight="1">
      <c r="A180" s="4" t="s">
        <v>55</v>
      </c>
      <c r="B180" s="140">
        <v>173562</v>
      </c>
      <c r="C180" s="140">
        <v>51485</v>
      </c>
      <c r="D180" s="5"/>
      <c r="E180" s="5"/>
      <c r="F180" s="28">
        <v>377</v>
      </c>
      <c r="G180" s="28">
        <v>18644</v>
      </c>
      <c r="H180" s="28">
        <v>6150</v>
      </c>
      <c r="I180" s="28">
        <v>7780</v>
      </c>
      <c r="J180" s="28">
        <v>0</v>
      </c>
      <c r="K180" s="28">
        <v>0</v>
      </c>
      <c r="L180" s="28">
        <v>0</v>
      </c>
      <c r="M180" s="28"/>
      <c r="N180" s="28">
        <v>13000</v>
      </c>
      <c r="O180" s="28">
        <v>0</v>
      </c>
      <c r="P180" s="28">
        <v>0</v>
      </c>
      <c r="Q180" s="142">
        <f t="shared" si="49"/>
        <v>270998</v>
      </c>
      <c r="R180" s="38"/>
      <c r="S180" s="34"/>
    </row>
    <row r="181" spans="1:19" ht="15" customHeight="1">
      <c r="A181" s="136" t="s">
        <v>237</v>
      </c>
      <c r="B181" s="8">
        <v>0</v>
      </c>
      <c r="C181" s="8">
        <v>0</v>
      </c>
      <c r="D181" s="5">
        <v>0</v>
      </c>
      <c r="E181" s="5">
        <v>0</v>
      </c>
      <c r="F181" s="28">
        <v>0</v>
      </c>
      <c r="G181" s="28">
        <v>0</v>
      </c>
      <c r="H181" s="28">
        <v>0</v>
      </c>
      <c r="I181" s="28">
        <v>0</v>
      </c>
      <c r="J181" s="28">
        <v>0</v>
      </c>
      <c r="K181" s="28">
        <v>0</v>
      </c>
      <c r="L181" s="28">
        <v>0</v>
      </c>
      <c r="M181" s="28"/>
      <c r="N181" s="28">
        <v>0</v>
      </c>
      <c r="O181" s="28">
        <v>0</v>
      </c>
      <c r="P181" s="28">
        <v>0</v>
      </c>
      <c r="Q181" s="142">
        <f t="shared" si="49"/>
        <v>0</v>
      </c>
      <c r="S181" s="34"/>
    </row>
    <row r="182" spans="1:19" ht="15" customHeight="1">
      <c r="A182" s="136" t="s">
        <v>280</v>
      </c>
      <c r="B182" s="8">
        <f>B180+B181</f>
        <v>173562</v>
      </c>
      <c r="C182" s="8">
        <f t="shared" ref="C182:P182" si="59">C180+C181</f>
        <v>51485</v>
      </c>
      <c r="D182" s="8">
        <f t="shared" si="59"/>
        <v>0</v>
      </c>
      <c r="E182" s="8">
        <f t="shared" si="59"/>
        <v>0</v>
      </c>
      <c r="F182" s="8">
        <f t="shared" si="59"/>
        <v>377</v>
      </c>
      <c r="G182" s="8">
        <f t="shared" si="59"/>
        <v>18644</v>
      </c>
      <c r="H182" s="8">
        <f t="shared" si="59"/>
        <v>6150</v>
      </c>
      <c r="I182" s="8">
        <f t="shared" si="59"/>
        <v>7780</v>
      </c>
      <c r="J182" s="8">
        <f t="shared" si="59"/>
        <v>0</v>
      </c>
      <c r="K182" s="8">
        <f t="shared" si="59"/>
        <v>0</v>
      </c>
      <c r="L182" s="8">
        <f t="shared" si="59"/>
        <v>0</v>
      </c>
      <c r="M182" s="8">
        <f t="shared" si="59"/>
        <v>0</v>
      </c>
      <c r="N182" s="8">
        <f t="shared" si="59"/>
        <v>13000</v>
      </c>
      <c r="O182" s="8">
        <f t="shared" si="59"/>
        <v>0</v>
      </c>
      <c r="P182" s="8">
        <f t="shared" si="59"/>
        <v>0</v>
      </c>
      <c r="Q182" s="142">
        <f t="shared" si="49"/>
        <v>270998</v>
      </c>
      <c r="S182" s="34"/>
    </row>
    <row r="183" spans="1:19" ht="15" customHeight="1">
      <c r="A183" s="4" t="s">
        <v>56</v>
      </c>
      <c r="B183" s="8">
        <v>0</v>
      </c>
      <c r="C183" s="8">
        <v>0</v>
      </c>
      <c r="D183" s="5"/>
      <c r="E183" s="5"/>
      <c r="F183" s="28">
        <v>0</v>
      </c>
      <c r="G183" s="28">
        <v>270</v>
      </c>
      <c r="H183" s="28">
        <v>0</v>
      </c>
      <c r="I183" s="28">
        <v>0</v>
      </c>
      <c r="J183" s="28">
        <v>0</v>
      </c>
      <c r="K183" s="28">
        <v>0</v>
      </c>
      <c r="L183" s="28">
        <v>0</v>
      </c>
      <c r="M183" s="28"/>
      <c r="N183" s="28">
        <v>0</v>
      </c>
      <c r="O183" s="28">
        <v>0</v>
      </c>
      <c r="P183" s="28">
        <v>0</v>
      </c>
      <c r="Q183" s="142">
        <f t="shared" si="49"/>
        <v>270</v>
      </c>
      <c r="S183" s="34"/>
    </row>
    <row r="184" spans="1:19" ht="15" customHeight="1">
      <c r="A184" s="136" t="s">
        <v>237</v>
      </c>
      <c r="B184" s="8"/>
      <c r="C184" s="8"/>
      <c r="D184" s="5"/>
      <c r="E184" s="5"/>
      <c r="F184" s="28">
        <v>0</v>
      </c>
      <c r="G184" s="28">
        <v>0</v>
      </c>
      <c r="H184" s="28">
        <v>0</v>
      </c>
      <c r="I184" s="28">
        <v>0</v>
      </c>
      <c r="J184" s="28">
        <v>0</v>
      </c>
      <c r="K184" s="28">
        <v>0</v>
      </c>
      <c r="L184" s="28">
        <v>0</v>
      </c>
      <c r="M184" s="28"/>
      <c r="N184" s="28">
        <v>0</v>
      </c>
      <c r="O184" s="28">
        <v>0</v>
      </c>
      <c r="P184" s="28">
        <v>0</v>
      </c>
      <c r="Q184" s="142">
        <f t="shared" si="49"/>
        <v>0</v>
      </c>
      <c r="S184" s="34"/>
    </row>
    <row r="185" spans="1:19" ht="15" customHeight="1">
      <c r="A185" s="136" t="s">
        <v>280</v>
      </c>
      <c r="B185" s="8">
        <f>B183+B184</f>
        <v>0</v>
      </c>
      <c r="C185" s="8">
        <f t="shared" ref="C185:P185" si="60">C183+C184</f>
        <v>0</v>
      </c>
      <c r="D185" s="8">
        <f t="shared" si="60"/>
        <v>0</v>
      </c>
      <c r="E185" s="8">
        <f t="shared" si="60"/>
        <v>0</v>
      </c>
      <c r="F185" s="8">
        <f t="shared" si="60"/>
        <v>0</v>
      </c>
      <c r="G185" s="8">
        <f t="shared" si="60"/>
        <v>270</v>
      </c>
      <c r="H185" s="8">
        <f t="shared" si="60"/>
        <v>0</v>
      </c>
      <c r="I185" s="8">
        <f t="shared" si="60"/>
        <v>0</v>
      </c>
      <c r="J185" s="8">
        <f t="shared" si="60"/>
        <v>0</v>
      </c>
      <c r="K185" s="8">
        <f t="shared" si="60"/>
        <v>0</v>
      </c>
      <c r="L185" s="8">
        <f t="shared" si="60"/>
        <v>0</v>
      </c>
      <c r="M185" s="8">
        <f t="shared" si="60"/>
        <v>0</v>
      </c>
      <c r="N185" s="8">
        <f t="shared" si="60"/>
        <v>0</v>
      </c>
      <c r="O185" s="8">
        <f t="shared" si="60"/>
        <v>0</v>
      </c>
      <c r="P185" s="8">
        <f t="shared" si="60"/>
        <v>0</v>
      </c>
      <c r="Q185" s="142">
        <f t="shared" si="49"/>
        <v>270</v>
      </c>
      <c r="S185" s="34"/>
    </row>
    <row r="186" spans="1:19" ht="30" customHeight="1">
      <c r="A186" s="4" t="s">
        <v>57</v>
      </c>
      <c r="B186" s="8">
        <v>0</v>
      </c>
      <c r="C186" s="8">
        <v>0</v>
      </c>
      <c r="D186" s="5"/>
      <c r="E186" s="5"/>
      <c r="F186" s="28">
        <v>0</v>
      </c>
      <c r="G186" s="28">
        <v>0</v>
      </c>
      <c r="H186" s="28">
        <v>186</v>
      </c>
      <c r="I186" s="28">
        <v>0</v>
      </c>
      <c r="J186" s="28">
        <v>0</v>
      </c>
      <c r="K186" s="28">
        <v>0</v>
      </c>
      <c r="L186" s="28">
        <v>0</v>
      </c>
      <c r="M186" s="28"/>
      <c r="N186" s="28">
        <v>0</v>
      </c>
      <c r="O186" s="28">
        <v>0</v>
      </c>
      <c r="P186" s="28">
        <v>0</v>
      </c>
      <c r="Q186" s="142">
        <f t="shared" si="49"/>
        <v>186</v>
      </c>
      <c r="R186" s="38"/>
      <c r="S186" s="34"/>
    </row>
    <row r="187" spans="1:19" ht="15" customHeight="1">
      <c r="A187" s="136" t="s">
        <v>237</v>
      </c>
      <c r="B187" s="8"/>
      <c r="C187" s="8"/>
      <c r="D187" s="5"/>
      <c r="E187" s="5"/>
      <c r="F187" s="28">
        <v>0</v>
      </c>
      <c r="G187" s="28">
        <v>0</v>
      </c>
      <c r="H187" s="28">
        <v>0</v>
      </c>
      <c r="I187" s="28">
        <v>0</v>
      </c>
      <c r="J187" s="28">
        <v>0</v>
      </c>
      <c r="K187" s="28">
        <v>0</v>
      </c>
      <c r="L187" s="28">
        <v>0</v>
      </c>
      <c r="M187" s="28"/>
      <c r="N187" s="28">
        <v>0</v>
      </c>
      <c r="O187" s="28">
        <v>0</v>
      </c>
      <c r="P187" s="28">
        <v>0</v>
      </c>
      <c r="Q187" s="142">
        <f t="shared" si="49"/>
        <v>0</v>
      </c>
      <c r="S187" s="34"/>
    </row>
    <row r="188" spans="1:19" ht="15" customHeight="1">
      <c r="A188" s="136" t="s">
        <v>280</v>
      </c>
      <c r="B188" s="8">
        <f>B186+B187</f>
        <v>0</v>
      </c>
      <c r="C188" s="8">
        <f t="shared" ref="C188:P188" si="61">C186+C187</f>
        <v>0</v>
      </c>
      <c r="D188" s="8">
        <f t="shared" si="61"/>
        <v>0</v>
      </c>
      <c r="E188" s="8">
        <f t="shared" si="61"/>
        <v>0</v>
      </c>
      <c r="F188" s="8">
        <f t="shared" si="61"/>
        <v>0</v>
      </c>
      <c r="G188" s="8">
        <f t="shared" si="61"/>
        <v>0</v>
      </c>
      <c r="H188" s="8">
        <f t="shared" si="61"/>
        <v>186</v>
      </c>
      <c r="I188" s="8">
        <f t="shared" si="61"/>
        <v>0</v>
      </c>
      <c r="J188" s="8">
        <f t="shared" si="61"/>
        <v>0</v>
      </c>
      <c r="K188" s="8">
        <f t="shared" si="61"/>
        <v>0</v>
      </c>
      <c r="L188" s="8">
        <f t="shared" si="61"/>
        <v>0</v>
      </c>
      <c r="M188" s="8">
        <f t="shared" si="61"/>
        <v>0</v>
      </c>
      <c r="N188" s="8">
        <f t="shared" si="61"/>
        <v>0</v>
      </c>
      <c r="O188" s="8">
        <f t="shared" si="61"/>
        <v>0</v>
      </c>
      <c r="P188" s="8">
        <f t="shared" si="61"/>
        <v>0</v>
      </c>
      <c r="Q188" s="142">
        <f t="shared" si="49"/>
        <v>186</v>
      </c>
      <c r="S188" s="34"/>
    </row>
    <row r="189" spans="1:19" ht="17.25" customHeight="1">
      <c r="A189" s="4" t="s">
        <v>58</v>
      </c>
      <c r="B189" s="8">
        <v>540</v>
      </c>
      <c r="C189" s="8">
        <v>130</v>
      </c>
      <c r="D189" s="5"/>
      <c r="E189" s="5"/>
      <c r="F189" s="28">
        <v>0</v>
      </c>
      <c r="G189" s="28">
        <v>240</v>
      </c>
      <c r="H189" s="28">
        <v>358</v>
      </c>
      <c r="I189" s="28">
        <v>0</v>
      </c>
      <c r="J189" s="28">
        <v>0</v>
      </c>
      <c r="K189" s="28">
        <v>0</v>
      </c>
      <c r="L189" s="28">
        <v>0</v>
      </c>
      <c r="M189" s="28"/>
      <c r="N189" s="28">
        <v>0</v>
      </c>
      <c r="O189" s="28">
        <v>0</v>
      </c>
      <c r="P189" s="28">
        <v>0</v>
      </c>
      <c r="Q189" s="142">
        <f t="shared" si="49"/>
        <v>1268</v>
      </c>
      <c r="S189" s="34"/>
    </row>
    <row r="190" spans="1:19" ht="15" customHeight="1">
      <c r="A190" s="136" t="s">
        <v>237</v>
      </c>
      <c r="B190" s="8">
        <v>0</v>
      </c>
      <c r="C190" s="8">
        <v>0</v>
      </c>
      <c r="D190" s="5"/>
      <c r="E190" s="5"/>
      <c r="F190" s="28">
        <v>0</v>
      </c>
      <c r="G190" s="28">
        <v>0</v>
      </c>
      <c r="H190" s="28">
        <v>0</v>
      </c>
      <c r="I190" s="28">
        <v>0</v>
      </c>
      <c r="J190" s="28">
        <v>0</v>
      </c>
      <c r="K190" s="28">
        <v>0</v>
      </c>
      <c r="L190" s="28">
        <v>0</v>
      </c>
      <c r="M190" s="28"/>
      <c r="N190" s="28">
        <v>0</v>
      </c>
      <c r="O190" s="28">
        <v>0</v>
      </c>
      <c r="P190" s="28">
        <v>0</v>
      </c>
      <c r="Q190" s="142">
        <f t="shared" si="49"/>
        <v>0</v>
      </c>
      <c r="S190" s="34"/>
    </row>
    <row r="191" spans="1:19" ht="15" customHeight="1">
      <c r="A191" s="136" t="s">
        <v>280</v>
      </c>
      <c r="B191" s="8">
        <f>B189+B190</f>
        <v>540</v>
      </c>
      <c r="C191" s="8">
        <f t="shared" ref="C191:P191" si="62">C189+C190</f>
        <v>130</v>
      </c>
      <c r="D191" s="8">
        <f t="shared" si="62"/>
        <v>0</v>
      </c>
      <c r="E191" s="8">
        <f t="shared" si="62"/>
        <v>0</v>
      </c>
      <c r="F191" s="8">
        <f t="shared" si="62"/>
        <v>0</v>
      </c>
      <c r="G191" s="8">
        <f t="shared" si="62"/>
        <v>240</v>
      </c>
      <c r="H191" s="8">
        <f t="shared" si="62"/>
        <v>358</v>
      </c>
      <c r="I191" s="8">
        <f t="shared" si="62"/>
        <v>0</v>
      </c>
      <c r="J191" s="8">
        <f t="shared" si="62"/>
        <v>0</v>
      </c>
      <c r="K191" s="8">
        <f t="shared" si="62"/>
        <v>0</v>
      </c>
      <c r="L191" s="8">
        <f t="shared" si="62"/>
        <v>0</v>
      </c>
      <c r="M191" s="8">
        <f t="shared" si="62"/>
        <v>0</v>
      </c>
      <c r="N191" s="8">
        <f t="shared" si="62"/>
        <v>0</v>
      </c>
      <c r="O191" s="8">
        <f t="shared" si="62"/>
        <v>0</v>
      </c>
      <c r="P191" s="8">
        <f t="shared" si="62"/>
        <v>0</v>
      </c>
      <c r="Q191" s="142">
        <f t="shared" si="49"/>
        <v>1268</v>
      </c>
      <c r="S191" s="34"/>
    </row>
    <row r="192" spans="1:19" ht="30" customHeight="1">
      <c r="A192" s="4" t="s">
        <v>59</v>
      </c>
      <c r="B192" s="8">
        <v>1290</v>
      </c>
      <c r="C192" s="8">
        <v>378</v>
      </c>
      <c r="D192" s="5"/>
      <c r="E192" s="5"/>
      <c r="F192" s="28">
        <v>0</v>
      </c>
      <c r="G192" s="28">
        <v>530</v>
      </c>
      <c r="H192" s="28">
        <v>788</v>
      </c>
      <c r="I192" s="28">
        <v>0</v>
      </c>
      <c r="J192" s="28">
        <v>0</v>
      </c>
      <c r="K192" s="28">
        <v>0</v>
      </c>
      <c r="L192" s="28">
        <v>0</v>
      </c>
      <c r="M192" s="28"/>
      <c r="N192" s="28">
        <v>0</v>
      </c>
      <c r="O192" s="28">
        <v>0</v>
      </c>
      <c r="P192" s="28">
        <v>0</v>
      </c>
      <c r="Q192" s="142">
        <f t="shared" si="49"/>
        <v>2986</v>
      </c>
      <c r="R192" s="38"/>
      <c r="S192" s="34"/>
    </row>
    <row r="193" spans="1:19" ht="15" customHeight="1">
      <c r="A193" s="136" t="s">
        <v>237</v>
      </c>
      <c r="B193" s="8">
        <v>0</v>
      </c>
      <c r="C193" s="8">
        <v>0</v>
      </c>
      <c r="D193" s="5"/>
      <c r="E193" s="5"/>
      <c r="F193" s="28">
        <v>0</v>
      </c>
      <c r="G193" s="28">
        <v>0</v>
      </c>
      <c r="H193" s="28">
        <v>0</v>
      </c>
      <c r="I193" s="28">
        <v>0</v>
      </c>
      <c r="J193" s="28">
        <v>0</v>
      </c>
      <c r="K193" s="28">
        <v>0</v>
      </c>
      <c r="L193" s="28">
        <v>0</v>
      </c>
      <c r="M193" s="28"/>
      <c r="N193" s="28">
        <v>0</v>
      </c>
      <c r="O193" s="28">
        <v>0</v>
      </c>
      <c r="P193" s="28">
        <v>0</v>
      </c>
      <c r="Q193" s="142">
        <f t="shared" si="49"/>
        <v>0</v>
      </c>
      <c r="S193" s="34"/>
    </row>
    <row r="194" spans="1:19" ht="15" customHeight="1">
      <c r="A194" s="136" t="s">
        <v>280</v>
      </c>
      <c r="B194" s="8">
        <f>B192+B193</f>
        <v>1290</v>
      </c>
      <c r="C194" s="8">
        <f t="shared" ref="C194:P194" si="63">C192+C193</f>
        <v>378</v>
      </c>
      <c r="D194" s="8">
        <f t="shared" si="63"/>
        <v>0</v>
      </c>
      <c r="E194" s="8">
        <f t="shared" si="63"/>
        <v>0</v>
      </c>
      <c r="F194" s="8">
        <f t="shared" si="63"/>
        <v>0</v>
      </c>
      <c r="G194" s="8">
        <f t="shared" si="63"/>
        <v>530</v>
      </c>
      <c r="H194" s="8">
        <f t="shared" si="63"/>
        <v>788</v>
      </c>
      <c r="I194" s="8">
        <f t="shared" si="63"/>
        <v>0</v>
      </c>
      <c r="J194" s="8">
        <f t="shared" si="63"/>
        <v>0</v>
      </c>
      <c r="K194" s="8">
        <f t="shared" si="63"/>
        <v>0</v>
      </c>
      <c r="L194" s="8">
        <f t="shared" si="63"/>
        <v>0</v>
      </c>
      <c r="M194" s="8">
        <f t="shared" si="63"/>
        <v>0</v>
      </c>
      <c r="N194" s="8">
        <f t="shared" si="63"/>
        <v>0</v>
      </c>
      <c r="O194" s="8">
        <f t="shared" si="63"/>
        <v>0</v>
      </c>
      <c r="P194" s="8">
        <f t="shared" si="63"/>
        <v>0</v>
      </c>
      <c r="Q194" s="142">
        <f t="shared" si="49"/>
        <v>2986</v>
      </c>
      <c r="S194" s="34"/>
    </row>
    <row r="195" spans="1:19" ht="15" customHeight="1">
      <c r="A195" s="4" t="s">
        <v>60</v>
      </c>
      <c r="B195" s="8">
        <v>0</v>
      </c>
      <c r="C195" s="8">
        <v>0</v>
      </c>
      <c r="D195" s="5"/>
      <c r="E195" s="5"/>
      <c r="F195" s="28">
        <v>0</v>
      </c>
      <c r="G195" s="28">
        <v>405</v>
      </c>
      <c r="H195" s="28">
        <v>225</v>
      </c>
      <c r="I195" s="28">
        <v>0</v>
      </c>
      <c r="J195" s="28">
        <v>0</v>
      </c>
      <c r="K195" s="28">
        <v>0</v>
      </c>
      <c r="L195" s="28">
        <v>0</v>
      </c>
      <c r="M195" s="28"/>
      <c r="N195" s="28">
        <v>0</v>
      </c>
      <c r="O195" s="28">
        <v>0</v>
      </c>
      <c r="P195" s="28">
        <v>0</v>
      </c>
      <c r="Q195" s="142">
        <f t="shared" si="49"/>
        <v>630</v>
      </c>
    </row>
    <row r="196" spans="1:19" ht="15" customHeight="1">
      <c r="A196" s="136" t="s">
        <v>237</v>
      </c>
      <c r="B196" s="8"/>
      <c r="C196" s="8"/>
      <c r="D196" s="5"/>
      <c r="E196" s="5"/>
      <c r="F196" s="28">
        <v>0</v>
      </c>
      <c r="G196" s="28">
        <v>0</v>
      </c>
      <c r="H196" s="28">
        <v>0</v>
      </c>
      <c r="I196" s="28">
        <v>0</v>
      </c>
      <c r="J196" s="28">
        <v>0</v>
      </c>
      <c r="K196" s="28">
        <v>0</v>
      </c>
      <c r="L196" s="28">
        <v>0</v>
      </c>
      <c r="M196" s="28"/>
      <c r="N196" s="28">
        <v>0</v>
      </c>
      <c r="O196" s="28">
        <v>0</v>
      </c>
      <c r="P196" s="28">
        <v>0</v>
      </c>
      <c r="Q196" s="142">
        <f t="shared" si="49"/>
        <v>0</v>
      </c>
    </row>
    <row r="197" spans="1:19" ht="15" customHeight="1">
      <c r="A197" s="136" t="s">
        <v>280</v>
      </c>
      <c r="B197" s="8">
        <f>B195+B196</f>
        <v>0</v>
      </c>
      <c r="C197" s="8">
        <f t="shared" ref="C197:P197" si="64">C195+C196</f>
        <v>0</v>
      </c>
      <c r="D197" s="8">
        <f t="shared" si="64"/>
        <v>0</v>
      </c>
      <c r="E197" s="8">
        <f t="shared" si="64"/>
        <v>0</v>
      </c>
      <c r="F197" s="8">
        <f t="shared" si="64"/>
        <v>0</v>
      </c>
      <c r="G197" s="8">
        <f t="shared" si="64"/>
        <v>405</v>
      </c>
      <c r="H197" s="8">
        <f t="shared" si="64"/>
        <v>225</v>
      </c>
      <c r="I197" s="8">
        <f t="shared" si="64"/>
        <v>0</v>
      </c>
      <c r="J197" s="8">
        <f t="shared" si="64"/>
        <v>0</v>
      </c>
      <c r="K197" s="8">
        <f t="shared" si="64"/>
        <v>0</v>
      </c>
      <c r="L197" s="8">
        <f t="shared" si="64"/>
        <v>0</v>
      </c>
      <c r="M197" s="8"/>
      <c r="N197" s="8">
        <f t="shared" si="64"/>
        <v>0</v>
      </c>
      <c r="O197" s="8">
        <f t="shared" si="64"/>
        <v>0</v>
      </c>
      <c r="P197" s="8">
        <f t="shared" si="64"/>
        <v>0</v>
      </c>
      <c r="Q197" s="142">
        <f t="shared" si="49"/>
        <v>630</v>
      </c>
    </row>
    <row r="198" spans="1:19" ht="16.5" customHeight="1">
      <c r="A198" s="4" t="s">
        <v>61</v>
      </c>
      <c r="B198" s="8">
        <v>0</v>
      </c>
      <c r="C198" s="8">
        <v>0</v>
      </c>
      <c r="D198" s="5"/>
      <c r="E198" s="5"/>
      <c r="F198" s="28">
        <v>0</v>
      </c>
      <c r="G198" s="28">
        <v>604</v>
      </c>
      <c r="H198" s="28">
        <v>0</v>
      </c>
      <c r="I198" s="28">
        <v>0</v>
      </c>
      <c r="J198" s="28">
        <v>0</v>
      </c>
      <c r="K198" s="28">
        <v>0</v>
      </c>
      <c r="L198" s="28">
        <v>0</v>
      </c>
      <c r="M198" s="28"/>
      <c r="N198" s="28">
        <v>0</v>
      </c>
      <c r="O198" s="28">
        <v>0</v>
      </c>
      <c r="P198" s="28">
        <v>0</v>
      </c>
      <c r="Q198" s="142">
        <f t="shared" si="49"/>
        <v>604</v>
      </c>
    </row>
    <row r="199" spans="1:19" ht="15" customHeight="1">
      <c r="A199" s="136" t="s">
        <v>237</v>
      </c>
      <c r="B199" s="8"/>
      <c r="C199" s="8"/>
      <c r="D199" s="5"/>
      <c r="E199" s="5"/>
      <c r="F199" s="28">
        <v>0</v>
      </c>
      <c r="G199" s="28">
        <v>0</v>
      </c>
      <c r="H199" s="28">
        <v>0</v>
      </c>
      <c r="I199" s="28">
        <v>0</v>
      </c>
      <c r="J199" s="28">
        <v>0</v>
      </c>
      <c r="K199" s="28">
        <v>0</v>
      </c>
      <c r="L199" s="28">
        <v>0</v>
      </c>
      <c r="M199" s="28"/>
      <c r="N199" s="28">
        <v>0</v>
      </c>
      <c r="O199" s="28">
        <v>0</v>
      </c>
      <c r="P199" s="28">
        <v>0</v>
      </c>
      <c r="Q199" s="142">
        <f t="shared" si="49"/>
        <v>0</v>
      </c>
    </row>
    <row r="200" spans="1:19" ht="15" customHeight="1">
      <c r="A200" s="136" t="s">
        <v>280</v>
      </c>
      <c r="B200" s="8">
        <f>B198+B199</f>
        <v>0</v>
      </c>
      <c r="C200" s="8">
        <f t="shared" ref="C200:P200" si="65">C198+C199</f>
        <v>0</v>
      </c>
      <c r="D200" s="8">
        <f t="shared" si="65"/>
        <v>0</v>
      </c>
      <c r="E200" s="8">
        <f t="shared" si="65"/>
        <v>0</v>
      </c>
      <c r="F200" s="8">
        <f t="shared" si="65"/>
        <v>0</v>
      </c>
      <c r="G200" s="8">
        <f t="shared" si="65"/>
        <v>604</v>
      </c>
      <c r="H200" s="8">
        <f t="shared" si="65"/>
        <v>0</v>
      </c>
      <c r="I200" s="8">
        <f t="shared" si="65"/>
        <v>0</v>
      </c>
      <c r="J200" s="8">
        <f t="shared" si="65"/>
        <v>0</v>
      </c>
      <c r="K200" s="8">
        <f t="shared" si="65"/>
        <v>0</v>
      </c>
      <c r="L200" s="8">
        <f t="shared" si="65"/>
        <v>0</v>
      </c>
      <c r="M200" s="8"/>
      <c r="N200" s="8">
        <f t="shared" si="65"/>
        <v>0</v>
      </c>
      <c r="O200" s="8">
        <f t="shared" si="65"/>
        <v>0</v>
      </c>
      <c r="P200" s="8">
        <f t="shared" si="65"/>
        <v>0</v>
      </c>
      <c r="Q200" s="142">
        <f t="shared" si="49"/>
        <v>604</v>
      </c>
    </row>
    <row r="201" spans="1:19" ht="30" customHeight="1">
      <c r="A201" s="4" t="s">
        <v>62</v>
      </c>
      <c r="B201" s="8">
        <v>5217</v>
      </c>
      <c r="C201" s="8">
        <v>1511</v>
      </c>
      <c r="D201" s="5"/>
      <c r="E201" s="5"/>
      <c r="F201" s="28">
        <v>0</v>
      </c>
      <c r="G201" s="28">
        <v>745</v>
      </c>
      <c r="H201" s="28">
        <v>1350</v>
      </c>
      <c r="I201" s="28">
        <v>0</v>
      </c>
      <c r="J201" s="28">
        <v>0</v>
      </c>
      <c r="K201" s="28">
        <v>0</v>
      </c>
      <c r="L201" s="28">
        <v>0</v>
      </c>
      <c r="M201" s="28"/>
      <c r="N201" s="28">
        <v>0</v>
      </c>
      <c r="O201" s="28">
        <v>0</v>
      </c>
      <c r="P201" s="28">
        <v>0</v>
      </c>
      <c r="Q201" s="142">
        <f t="shared" si="49"/>
        <v>8823</v>
      </c>
    </row>
    <row r="202" spans="1:19" ht="15" customHeight="1">
      <c r="A202" s="136" t="s">
        <v>237</v>
      </c>
      <c r="B202" s="8">
        <v>0</v>
      </c>
      <c r="C202" s="8">
        <v>0</v>
      </c>
      <c r="D202" s="5">
        <v>0</v>
      </c>
      <c r="E202" s="5">
        <v>0</v>
      </c>
      <c r="F202" s="28">
        <v>0</v>
      </c>
      <c r="G202" s="28">
        <v>0</v>
      </c>
      <c r="H202" s="28">
        <v>0</v>
      </c>
      <c r="I202" s="28">
        <v>0</v>
      </c>
      <c r="J202" s="28">
        <v>0</v>
      </c>
      <c r="K202" s="28">
        <v>0</v>
      </c>
      <c r="L202" s="28">
        <v>0</v>
      </c>
      <c r="M202" s="28"/>
      <c r="N202" s="28">
        <v>0</v>
      </c>
      <c r="O202" s="28">
        <v>0</v>
      </c>
      <c r="P202" s="28">
        <v>0</v>
      </c>
      <c r="Q202" s="142">
        <f>SUM(B202:P202)</f>
        <v>0</v>
      </c>
    </row>
    <row r="203" spans="1:19" ht="15" customHeight="1">
      <c r="A203" s="136" t="s">
        <v>280</v>
      </c>
      <c r="B203" s="6">
        <f>B201+B202</f>
        <v>5217</v>
      </c>
      <c r="C203" s="6">
        <f t="shared" ref="C203:P203" si="66">C201+C202</f>
        <v>1511</v>
      </c>
      <c r="D203" s="6">
        <f t="shared" si="66"/>
        <v>0</v>
      </c>
      <c r="E203" s="6">
        <f t="shared" si="66"/>
        <v>0</v>
      </c>
      <c r="F203" s="6">
        <f t="shared" si="66"/>
        <v>0</v>
      </c>
      <c r="G203" s="6">
        <f t="shared" si="66"/>
        <v>745</v>
      </c>
      <c r="H203" s="6">
        <f t="shared" si="66"/>
        <v>1350</v>
      </c>
      <c r="I203" s="6">
        <f t="shared" si="66"/>
        <v>0</v>
      </c>
      <c r="J203" s="6">
        <f t="shared" si="66"/>
        <v>0</v>
      </c>
      <c r="K203" s="6">
        <f t="shared" si="66"/>
        <v>0</v>
      </c>
      <c r="L203" s="6">
        <f t="shared" si="66"/>
        <v>0</v>
      </c>
      <c r="M203" s="6"/>
      <c r="N203" s="6">
        <f t="shared" si="66"/>
        <v>0</v>
      </c>
      <c r="O203" s="6">
        <f t="shared" si="66"/>
        <v>0</v>
      </c>
      <c r="P203" s="6">
        <f t="shared" si="66"/>
        <v>0</v>
      </c>
      <c r="Q203" s="142">
        <f t="shared" si="49"/>
        <v>8823</v>
      </c>
    </row>
    <row r="204" spans="1:19" ht="18.75" customHeight="1">
      <c r="A204" s="4" t="s">
        <v>63</v>
      </c>
      <c r="B204" s="8">
        <v>0</v>
      </c>
      <c r="C204" s="8">
        <v>0</v>
      </c>
      <c r="D204" s="5"/>
      <c r="E204" s="5"/>
      <c r="F204" s="28">
        <v>0</v>
      </c>
      <c r="G204" s="28">
        <v>60</v>
      </c>
      <c r="H204" s="28">
        <v>179</v>
      </c>
      <c r="I204" s="28">
        <v>0</v>
      </c>
      <c r="J204" s="28">
        <v>0</v>
      </c>
      <c r="K204" s="28">
        <v>0</v>
      </c>
      <c r="L204" s="28">
        <v>0</v>
      </c>
      <c r="M204" s="28"/>
      <c r="N204" s="28">
        <v>0</v>
      </c>
      <c r="O204" s="28">
        <v>0</v>
      </c>
      <c r="P204" s="28">
        <v>0</v>
      </c>
      <c r="Q204" s="142">
        <f t="shared" si="49"/>
        <v>239</v>
      </c>
    </row>
    <row r="205" spans="1:19" ht="15" customHeight="1">
      <c r="A205" s="136" t="s">
        <v>237</v>
      </c>
      <c r="B205" s="8"/>
      <c r="C205" s="8"/>
      <c r="D205" s="5"/>
      <c r="E205" s="5"/>
      <c r="F205" s="28">
        <v>0</v>
      </c>
      <c r="G205" s="28">
        <v>0</v>
      </c>
      <c r="H205" s="28">
        <v>0</v>
      </c>
      <c r="I205" s="28">
        <v>0</v>
      </c>
      <c r="J205" s="28">
        <v>0</v>
      </c>
      <c r="K205" s="28">
        <v>0</v>
      </c>
      <c r="L205" s="28">
        <v>0</v>
      </c>
      <c r="M205" s="28"/>
      <c r="N205" s="28">
        <v>0</v>
      </c>
      <c r="O205" s="28">
        <v>0</v>
      </c>
      <c r="P205" s="28">
        <v>0</v>
      </c>
      <c r="Q205" s="142">
        <f t="shared" si="49"/>
        <v>0</v>
      </c>
    </row>
    <row r="206" spans="1:19" ht="15" customHeight="1">
      <c r="A206" s="136" t="s">
        <v>280</v>
      </c>
      <c r="B206" s="8">
        <f>B204+B205</f>
        <v>0</v>
      </c>
      <c r="C206" s="8">
        <f t="shared" ref="C206:P206" si="67">C204+C205</f>
        <v>0</v>
      </c>
      <c r="D206" s="8">
        <f t="shared" si="67"/>
        <v>0</v>
      </c>
      <c r="E206" s="8">
        <f t="shared" si="67"/>
        <v>0</v>
      </c>
      <c r="F206" s="8">
        <f t="shared" si="67"/>
        <v>0</v>
      </c>
      <c r="G206" s="8">
        <f t="shared" si="67"/>
        <v>60</v>
      </c>
      <c r="H206" s="8">
        <f t="shared" si="67"/>
        <v>179</v>
      </c>
      <c r="I206" s="8">
        <f t="shared" si="67"/>
        <v>0</v>
      </c>
      <c r="J206" s="8">
        <f t="shared" si="67"/>
        <v>0</v>
      </c>
      <c r="K206" s="8">
        <f t="shared" si="67"/>
        <v>0</v>
      </c>
      <c r="L206" s="8">
        <f t="shared" si="67"/>
        <v>0</v>
      </c>
      <c r="M206" s="8"/>
      <c r="N206" s="8">
        <f t="shared" si="67"/>
        <v>0</v>
      </c>
      <c r="O206" s="8">
        <f t="shared" si="67"/>
        <v>0</v>
      </c>
      <c r="P206" s="8">
        <f t="shared" si="67"/>
        <v>0</v>
      </c>
      <c r="Q206" s="142">
        <f t="shared" si="49"/>
        <v>239</v>
      </c>
    </row>
    <row r="207" spans="1:19" ht="22.5" customHeight="1">
      <c r="A207" s="4" t="s">
        <v>64</v>
      </c>
      <c r="B207" s="8">
        <v>0</v>
      </c>
      <c r="C207" s="8">
        <v>0</v>
      </c>
      <c r="D207" s="5"/>
      <c r="E207" s="5"/>
      <c r="F207" s="28">
        <v>0</v>
      </c>
      <c r="G207" s="28">
        <v>360</v>
      </c>
      <c r="H207" s="28">
        <v>149</v>
      </c>
      <c r="I207" s="28">
        <v>0</v>
      </c>
      <c r="J207" s="28">
        <v>0</v>
      </c>
      <c r="K207" s="28">
        <v>0</v>
      </c>
      <c r="L207" s="28">
        <v>0</v>
      </c>
      <c r="M207" s="28"/>
      <c r="N207" s="28">
        <v>0</v>
      </c>
      <c r="O207" s="28">
        <v>0</v>
      </c>
      <c r="P207" s="28">
        <v>0</v>
      </c>
      <c r="Q207" s="142">
        <f t="shared" si="49"/>
        <v>509</v>
      </c>
    </row>
    <row r="208" spans="1:19" ht="15" customHeight="1">
      <c r="A208" s="136" t="s">
        <v>237</v>
      </c>
      <c r="B208" s="8"/>
      <c r="C208" s="8"/>
      <c r="D208" s="5"/>
      <c r="E208" s="5"/>
      <c r="F208" s="28">
        <v>0</v>
      </c>
      <c r="G208" s="28">
        <v>0</v>
      </c>
      <c r="H208" s="28">
        <v>0</v>
      </c>
      <c r="I208" s="28">
        <v>0</v>
      </c>
      <c r="J208" s="28">
        <v>0</v>
      </c>
      <c r="K208" s="28">
        <v>0</v>
      </c>
      <c r="L208" s="28">
        <v>0</v>
      </c>
      <c r="M208" s="28"/>
      <c r="N208" s="28">
        <v>0</v>
      </c>
      <c r="O208" s="28">
        <v>0</v>
      </c>
      <c r="P208" s="28">
        <v>0</v>
      </c>
      <c r="Q208" s="142">
        <f t="shared" si="49"/>
        <v>0</v>
      </c>
    </row>
    <row r="209" spans="1:19" ht="15" customHeight="1">
      <c r="A209" s="136" t="s">
        <v>280</v>
      </c>
      <c r="B209" s="8">
        <f>B207+B208</f>
        <v>0</v>
      </c>
      <c r="C209" s="8">
        <f t="shared" ref="C209:P209" si="68">C207+C208</f>
        <v>0</v>
      </c>
      <c r="D209" s="8">
        <f t="shared" si="68"/>
        <v>0</v>
      </c>
      <c r="E209" s="8">
        <f t="shared" si="68"/>
        <v>0</v>
      </c>
      <c r="F209" s="8">
        <f t="shared" si="68"/>
        <v>0</v>
      </c>
      <c r="G209" s="8">
        <f t="shared" si="68"/>
        <v>360</v>
      </c>
      <c r="H209" s="8">
        <f t="shared" si="68"/>
        <v>149</v>
      </c>
      <c r="I209" s="8">
        <f t="shared" si="68"/>
        <v>0</v>
      </c>
      <c r="J209" s="8">
        <f t="shared" si="68"/>
        <v>0</v>
      </c>
      <c r="K209" s="8">
        <f t="shared" si="68"/>
        <v>0</v>
      </c>
      <c r="L209" s="8">
        <f t="shared" si="68"/>
        <v>0</v>
      </c>
      <c r="M209" s="8"/>
      <c r="N209" s="8">
        <f t="shared" si="68"/>
        <v>0</v>
      </c>
      <c r="O209" s="8">
        <f t="shared" si="68"/>
        <v>0</v>
      </c>
      <c r="P209" s="8">
        <f t="shared" si="68"/>
        <v>0</v>
      </c>
      <c r="Q209" s="142">
        <f t="shared" si="49"/>
        <v>509</v>
      </c>
    </row>
    <row r="210" spans="1:19" ht="30" customHeight="1">
      <c r="A210" s="4" t="s">
        <v>65</v>
      </c>
      <c r="B210" s="8">
        <v>6820</v>
      </c>
      <c r="C210" s="8">
        <v>2013</v>
      </c>
      <c r="D210" s="5"/>
      <c r="E210" s="5"/>
      <c r="F210" s="28">
        <v>0</v>
      </c>
      <c r="G210" s="28">
        <v>1064</v>
      </c>
      <c r="H210" s="28">
        <v>1025</v>
      </c>
      <c r="I210" s="28">
        <v>0</v>
      </c>
      <c r="J210" s="28">
        <v>0</v>
      </c>
      <c r="K210" s="28">
        <v>0</v>
      </c>
      <c r="L210" s="28">
        <v>0</v>
      </c>
      <c r="M210" s="28"/>
      <c r="N210" s="28">
        <v>0</v>
      </c>
      <c r="O210" s="28">
        <v>0</v>
      </c>
      <c r="P210" s="28">
        <v>0</v>
      </c>
      <c r="Q210" s="142">
        <f t="shared" si="49"/>
        <v>10922</v>
      </c>
      <c r="R210" s="38"/>
      <c r="S210" s="34"/>
    </row>
    <row r="211" spans="1:19" ht="14.25" customHeight="1">
      <c r="A211" s="136" t="s">
        <v>237</v>
      </c>
      <c r="B211" s="8">
        <v>0</v>
      </c>
      <c r="C211" s="8">
        <v>0</v>
      </c>
      <c r="D211" s="5">
        <v>0</v>
      </c>
      <c r="E211" s="5">
        <v>0</v>
      </c>
      <c r="F211" s="28">
        <v>0</v>
      </c>
      <c r="G211" s="28">
        <v>0</v>
      </c>
      <c r="H211" s="28">
        <v>0</v>
      </c>
      <c r="I211" s="28">
        <v>0</v>
      </c>
      <c r="J211" s="28">
        <v>0</v>
      </c>
      <c r="K211" s="28">
        <v>0</v>
      </c>
      <c r="L211" s="28">
        <v>0</v>
      </c>
      <c r="M211" s="28"/>
      <c r="N211" s="28">
        <v>0</v>
      </c>
      <c r="O211" s="28">
        <v>0</v>
      </c>
      <c r="P211" s="28">
        <v>0</v>
      </c>
      <c r="Q211" s="142">
        <f t="shared" si="49"/>
        <v>0</v>
      </c>
      <c r="S211" s="34"/>
    </row>
    <row r="212" spans="1:19" s="138" customFormat="1" ht="27" customHeight="1">
      <c r="A212" s="145" t="s">
        <v>280</v>
      </c>
      <c r="B212" s="8">
        <f>B210+B211</f>
        <v>6820</v>
      </c>
      <c r="C212" s="8">
        <f t="shared" ref="C212:P212" si="69">C210+C211</f>
        <v>2013</v>
      </c>
      <c r="D212" s="8">
        <f t="shared" si="69"/>
        <v>0</v>
      </c>
      <c r="E212" s="8">
        <f t="shared" si="69"/>
        <v>0</v>
      </c>
      <c r="F212" s="8">
        <f t="shared" si="69"/>
        <v>0</v>
      </c>
      <c r="G212" s="8">
        <f t="shared" si="69"/>
        <v>1064</v>
      </c>
      <c r="H212" s="8">
        <f t="shared" si="69"/>
        <v>1025</v>
      </c>
      <c r="I212" s="8">
        <f t="shared" si="69"/>
        <v>0</v>
      </c>
      <c r="J212" s="8">
        <f t="shared" si="69"/>
        <v>0</v>
      </c>
      <c r="K212" s="8">
        <f t="shared" si="69"/>
        <v>0</v>
      </c>
      <c r="L212" s="8">
        <f t="shared" si="69"/>
        <v>0</v>
      </c>
      <c r="M212" s="8"/>
      <c r="N212" s="8">
        <f t="shared" si="69"/>
        <v>0</v>
      </c>
      <c r="O212" s="8">
        <f t="shared" si="69"/>
        <v>0</v>
      </c>
      <c r="P212" s="8">
        <f t="shared" si="69"/>
        <v>0</v>
      </c>
      <c r="Q212" s="142">
        <f t="shared" si="49"/>
        <v>10922</v>
      </c>
      <c r="S212" s="139"/>
    </row>
    <row r="213" spans="1:19" ht="23.25" customHeight="1">
      <c r="A213" s="37" t="s">
        <v>66</v>
      </c>
      <c r="B213" s="8">
        <v>64597</v>
      </c>
      <c r="C213" s="8">
        <v>19320</v>
      </c>
      <c r="D213" s="5"/>
      <c r="E213" s="5"/>
      <c r="F213" s="28">
        <v>474</v>
      </c>
      <c r="G213" s="28">
        <v>26149</v>
      </c>
      <c r="H213" s="28">
        <v>2815</v>
      </c>
      <c r="I213" s="28">
        <v>0</v>
      </c>
      <c r="J213" s="28">
        <v>0</v>
      </c>
      <c r="K213" s="28">
        <v>0</v>
      </c>
      <c r="L213" s="28">
        <v>0</v>
      </c>
      <c r="M213" s="28">
        <v>0</v>
      </c>
      <c r="N213" s="28">
        <v>0</v>
      </c>
      <c r="O213" s="28">
        <v>0</v>
      </c>
      <c r="P213" s="28">
        <v>0</v>
      </c>
      <c r="Q213" s="142">
        <f t="shared" si="49"/>
        <v>113355</v>
      </c>
      <c r="R213" s="38"/>
      <c r="S213" s="34"/>
    </row>
    <row r="214" spans="1:19" ht="15" customHeight="1">
      <c r="A214" s="136" t="s">
        <v>237</v>
      </c>
      <c r="B214" s="8">
        <v>0</v>
      </c>
      <c r="C214" s="8">
        <v>0</v>
      </c>
      <c r="D214" s="5">
        <v>0</v>
      </c>
      <c r="E214" s="5">
        <v>0</v>
      </c>
      <c r="F214" s="28">
        <v>0</v>
      </c>
      <c r="G214" s="28">
        <v>0</v>
      </c>
      <c r="H214" s="28">
        <v>0</v>
      </c>
      <c r="I214" s="28">
        <v>0</v>
      </c>
      <c r="J214" s="28">
        <v>0</v>
      </c>
      <c r="K214" s="28">
        <v>0</v>
      </c>
      <c r="L214" s="28">
        <v>0</v>
      </c>
      <c r="M214" s="28">
        <v>0</v>
      </c>
      <c r="N214" s="28">
        <v>0</v>
      </c>
      <c r="O214" s="28">
        <v>0</v>
      </c>
      <c r="P214" s="28">
        <v>0</v>
      </c>
      <c r="Q214" s="142">
        <f>SUM(B214:P214)</f>
        <v>0</v>
      </c>
      <c r="S214" s="34"/>
    </row>
    <row r="215" spans="1:19" ht="15" customHeight="1">
      <c r="A215" s="136" t="s">
        <v>280</v>
      </c>
      <c r="B215" s="6">
        <f>B213+B214</f>
        <v>64597</v>
      </c>
      <c r="C215" s="6">
        <f t="shared" ref="C215:P215" si="70">C213+C214</f>
        <v>19320</v>
      </c>
      <c r="D215" s="6">
        <f t="shared" si="70"/>
        <v>0</v>
      </c>
      <c r="E215" s="6">
        <f t="shared" si="70"/>
        <v>0</v>
      </c>
      <c r="F215" s="6">
        <f t="shared" si="70"/>
        <v>474</v>
      </c>
      <c r="G215" s="6">
        <f t="shared" si="70"/>
        <v>26149</v>
      </c>
      <c r="H215" s="6">
        <f t="shared" si="70"/>
        <v>2815</v>
      </c>
      <c r="I215" s="6">
        <f t="shared" si="70"/>
        <v>0</v>
      </c>
      <c r="J215" s="6">
        <f t="shared" si="70"/>
        <v>0</v>
      </c>
      <c r="K215" s="6">
        <f t="shared" si="70"/>
        <v>0</v>
      </c>
      <c r="L215" s="6">
        <f t="shared" si="70"/>
        <v>0</v>
      </c>
      <c r="M215" s="6">
        <f t="shared" si="70"/>
        <v>0</v>
      </c>
      <c r="N215" s="6">
        <f t="shared" si="70"/>
        <v>0</v>
      </c>
      <c r="O215" s="6">
        <f t="shared" si="70"/>
        <v>0</v>
      </c>
      <c r="P215" s="6">
        <f t="shared" si="70"/>
        <v>0</v>
      </c>
      <c r="Q215" s="142">
        <f t="shared" si="49"/>
        <v>113355</v>
      </c>
      <c r="S215" s="34"/>
    </row>
    <row r="216" spans="1:19" ht="30" customHeight="1">
      <c r="A216" s="4" t="s">
        <v>67</v>
      </c>
      <c r="B216" s="8">
        <v>6636</v>
      </c>
      <c r="C216" s="8">
        <v>1927</v>
      </c>
      <c r="D216" s="5"/>
      <c r="E216" s="5"/>
      <c r="F216" s="28">
        <v>0</v>
      </c>
      <c r="G216" s="28">
        <v>201</v>
      </c>
      <c r="H216" s="28">
        <v>440</v>
      </c>
      <c r="I216" s="28">
        <v>0</v>
      </c>
      <c r="J216" s="28">
        <v>0</v>
      </c>
      <c r="K216" s="28">
        <v>0</v>
      </c>
      <c r="L216" s="28">
        <v>0</v>
      </c>
      <c r="M216" s="28"/>
      <c r="N216" s="28">
        <v>0</v>
      </c>
      <c r="O216" s="28">
        <v>0</v>
      </c>
      <c r="P216" s="28">
        <v>0</v>
      </c>
      <c r="Q216" s="142">
        <f t="shared" si="49"/>
        <v>9204</v>
      </c>
      <c r="R216" s="38"/>
      <c r="S216" s="34"/>
    </row>
    <row r="217" spans="1:19" ht="15" customHeight="1">
      <c r="A217" s="136" t="s">
        <v>237</v>
      </c>
      <c r="B217" s="8">
        <v>0</v>
      </c>
      <c r="C217" s="8">
        <v>0</v>
      </c>
      <c r="D217" s="5">
        <v>0</v>
      </c>
      <c r="E217" s="5">
        <v>0</v>
      </c>
      <c r="F217" s="28">
        <v>0</v>
      </c>
      <c r="G217" s="28">
        <v>0</v>
      </c>
      <c r="H217" s="28">
        <v>0</v>
      </c>
      <c r="I217" s="28">
        <v>0</v>
      </c>
      <c r="J217" s="28">
        <v>0</v>
      </c>
      <c r="K217" s="28">
        <v>0</v>
      </c>
      <c r="L217" s="28">
        <v>0</v>
      </c>
      <c r="M217" s="28"/>
      <c r="N217" s="28">
        <v>0</v>
      </c>
      <c r="O217" s="28">
        <v>0</v>
      </c>
      <c r="P217" s="28">
        <v>0</v>
      </c>
      <c r="Q217" s="142">
        <f t="shared" si="49"/>
        <v>0</v>
      </c>
      <c r="S217" s="34"/>
    </row>
    <row r="218" spans="1:19" ht="15" customHeight="1">
      <c r="A218" s="136" t="s">
        <v>280</v>
      </c>
      <c r="B218" s="8">
        <f>B216+B217</f>
        <v>6636</v>
      </c>
      <c r="C218" s="8">
        <f t="shared" ref="C218:P218" si="71">C216+C217</f>
        <v>1927</v>
      </c>
      <c r="D218" s="8">
        <f t="shared" si="71"/>
        <v>0</v>
      </c>
      <c r="E218" s="8">
        <f t="shared" si="71"/>
        <v>0</v>
      </c>
      <c r="F218" s="8">
        <f t="shared" si="71"/>
        <v>0</v>
      </c>
      <c r="G218" s="8">
        <f t="shared" si="71"/>
        <v>201</v>
      </c>
      <c r="H218" s="8">
        <f t="shared" si="71"/>
        <v>440</v>
      </c>
      <c r="I218" s="8">
        <f t="shared" si="71"/>
        <v>0</v>
      </c>
      <c r="J218" s="8">
        <f t="shared" si="71"/>
        <v>0</v>
      </c>
      <c r="K218" s="8">
        <f t="shared" si="71"/>
        <v>0</v>
      </c>
      <c r="L218" s="8">
        <f t="shared" si="71"/>
        <v>0</v>
      </c>
      <c r="M218" s="8"/>
      <c r="N218" s="8">
        <f t="shared" si="71"/>
        <v>0</v>
      </c>
      <c r="O218" s="8">
        <f t="shared" si="71"/>
        <v>0</v>
      </c>
      <c r="P218" s="8">
        <f t="shared" si="71"/>
        <v>0</v>
      </c>
      <c r="Q218" s="142">
        <f t="shared" si="49"/>
        <v>9204</v>
      </c>
      <c r="S218" s="34"/>
    </row>
    <row r="219" spans="1:19">
      <c r="A219" s="4" t="s">
        <v>217</v>
      </c>
      <c r="B219" s="8">
        <v>124763</v>
      </c>
      <c r="C219" s="8">
        <v>36780</v>
      </c>
      <c r="D219" s="5">
        <v>5004</v>
      </c>
      <c r="E219" s="5">
        <v>1206</v>
      </c>
      <c r="F219" s="28">
        <v>157</v>
      </c>
      <c r="G219" s="28">
        <v>26834</v>
      </c>
      <c r="H219" s="28">
        <v>7895</v>
      </c>
      <c r="I219" s="28">
        <v>0</v>
      </c>
      <c r="J219" s="28">
        <v>0</v>
      </c>
      <c r="K219" s="28">
        <v>0</v>
      </c>
      <c r="L219" s="28">
        <v>0</v>
      </c>
      <c r="M219" s="28"/>
      <c r="N219" s="28">
        <v>0</v>
      </c>
      <c r="O219" s="28">
        <v>0</v>
      </c>
      <c r="P219" s="28">
        <v>0</v>
      </c>
      <c r="Q219" s="142">
        <f t="shared" ref="Q219:Q279" si="72">SUM(B219:P219)</f>
        <v>202639</v>
      </c>
      <c r="S219" s="34"/>
    </row>
    <row r="220" spans="1:19" ht="15" customHeight="1">
      <c r="A220" s="136" t="s">
        <v>237</v>
      </c>
      <c r="B220" s="8">
        <v>0</v>
      </c>
      <c r="C220" s="8">
        <v>0</v>
      </c>
      <c r="D220" s="5">
        <v>0</v>
      </c>
      <c r="E220" s="5">
        <v>0</v>
      </c>
      <c r="F220" s="28">
        <v>0</v>
      </c>
      <c r="G220" s="28">
        <v>0</v>
      </c>
      <c r="H220" s="28">
        <v>7599</v>
      </c>
      <c r="I220" s="28">
        <v>0</v>
      </c>
      <c r="J220" s="28">
        <v>0</v>
      </c>
      <c r="K220" s="28">
        <v>0</v>
      </c>
      <c r="L220" s="28">
        <v>0</v>
      </c>
      <c r="M220" s="28"/>
      <c r="N220" s="28">
        <v>0</v>
      </c>
      <c r="O220" s="28">
        <v>0</v>
      </c>
      <c r="P220" s="28">
        <v>0</v>
      </c>
      <c r="Q220" s="142">
        <f>SUM(B220:P220)</f>
        <v>7599</v>
      </c>
      <c r="S220" s="34"/>
    </row>
    <row r="221" spans="1:19" ht="15" customHeight="1">
      <c r="A221" s="136" t="s">
        <v>280</v>
      </c>
      <c r="B221" s="6">
        <f>B219+B220</f>
        <v>124763</v>
      </c>
      <c r="C221" s="6">
        <f>C219+C220</f>
        <v>36780</v>
      </c>
      <c r="D221" s="6">
        <f>D219+D220</f>
        <v>5004</v>
      </c>
      <c r="E221" s="6">
        <f>E219+E220</f>
        <v>1206</v>
      </c>
      <c r="F221" s="6">
        <f t="shared" ref="F221:P221" si="73">F219+F222</f>
        <v>157</v>
      </c>
      <c r="G221" s="6">
        <f>G219+G220</f>
        <v>26834</v>
      </c>
      <c r="H221" s="6">
        <f>H219+H220</f>
        <v>15494</v>
      </c>
      <c r="I221" s="6">
        <f t="shared" si="73"/>
        <v>0</v>
      </c>
      <c r="J221" s="6">
        <f t="shared" si="73"/>
        <v>0</v>
      </c>
      <c r="K221" s="6">
        <f t="shared" si="73"/>
        <v>0</v>
      </c>
      <c r="L221" s="6">
        <f t="shared" si="73"/>
        <v>0</v>
      </c>
      <c r="M221" s="6"/>
      <c r="N221" s="6">
        <f>N219+N220</f>
        <v>0</v>
      </c>
      <c r="O221" s="6">
        <f t="shared" si="73"/>
        <v>0</v>
      </c>
      <c r="P221" s="6">
        <f t="shared" si="73"/>
        <v>0</v>
      </c>
      <c r="Q221" s="142">
        <f>SUM(B221:P221)</f>
        <v>210238</v>
      </c>
      <c r="S221" s="34"/>
    </row>
    <row r="222" spans="1:19" ht="15" customHeight="1">
      <c r="A222" s="4" t="s">
        <v>68</v>
      </c>
      <c r="B222" s="8">
        <v>1900</v>
      </c>
      <c r="C222" s="8">
        <v>0</v>
      </c>
      <c r="D222" s="5"/>
      <c r="E222" s="5"/>
      <c r="F222" s="28">
        <v>0</v>
      </c>
      <c r="G222" s="28">
        <v>40990</v>
      </c>
      <c r="H222" s="28">
        <v>8205</v>
      </c>
      <c r="I222" s="28">
        <v>0</v>
      </c>
      <c r="J222" s="28">
        <v>0</v>
      </c>
      <c r="K222" s="28">
        <v>0</v>
      </c>
      <c r="L222" s="28">
        <v>0</v>
      </c>
      <c r="M222" s="28"/>
      <c r="N222" s="28">
        <v>0</v>
      </c>
      <c r="O222" s="28">
        <v>0</v>
      </c>
      <c r="P222" s="28">
        <v>0</v>
      </c>
      <c r="Q222" s="142">
        <f t="shared" si="72"/>
        <v>51095</v>
      </c>
      <c r="S222" s="34"/>
    </row>
    <row r="223" spans="1:19" ht="15" customHeight="1">
      <c r="A223" s="136" t="s">
        <v>237</v>
      </c>
      <c r="B223" s="8">
        <v>0</v>
      </c>
      <c r="C223" s="8"/>
      <c r="D223" s="5"/>
      <c r="E223" s="5"/>
      <c r="F223" s="28">
        <v>0</v>
      </c>
      <c r="G223" s="28">
        <v>0</v>
      </c>
      <c r="H223" s="28">
        <v>0</v>
      </c>
      <c r="I223" s="28">
        <v>0</v>
      </c>
      <c r="J223" s="28">
        <v>0</v>
      </c>
      <c r="K223" s="28">
        <v>0</v>
      </c>
      <c r="L223" s="28">
        <v>0</v>
      </c>
      <c r="M223" s="28"/>
      <c r="N223" s="28">
        <v>0</v>
      </c>
      <c r="O223" s="28">
        <v>0</v>
      </c>
      <c r="P223" s="28">
        <v>0</v>
      </c>
      <c r="Q223" s="142">
        <f t="shared" si="72"/>
        <v>0</v>
      </c>
      <c r="S223" s="34"/>
    </row>
    <row r="224" spans="1:19" ht="15" customHeight="1">
      <c r="A224" s="136" t="s">
        <v>280</v>
      </c>
      <c r="B224" s="8">
        <f>B222+B223</f>
        <v>1900</v>
      </c>
      <c r="C224" s="8">
        <f t="shared" ref="C224:P224" si="74">C222+C223</f>
        <v>0</v>
      </c>
      <c r="D224" s="8">
        <f t="shared" si="74"/>
        <v>0</v>
      </c>
      <c r="E224" s="8">
        <f t="shared" si="74"/>
        <v>0</v>
      </c>
      <c r="F224" s="8">
        <f t="shared" si="74"/>
        <v>0</v>
      </c>
      <c r="G224" s="8">
        <f t="shared" si="74"/>
        <v>40990</v>
      </c>
      <c r="H224" s="8">
        <f t="shared" si="74"/>
        <v>8205</v>
      </c>
      <c r="I224" s="8">
        <f t="shared" si="74"/>
        <v>0</v>
      </c>
      <c r="J224" s="8">
        <f t="shared" si="74"/>
        <v>0</v>
      </c>
      <c r="K224" s="8">
        <f t="shared" si="74"/>
        <v>0</v>
      </c>
      <c r="L224" s="8">
        <f t="shared" si="74"/>
        <v>0</v>
      </c>
      <c r="M224" s="8"/>
      <c r="N224" s="8">
        <f t="shared" si="74"/>
        <v>0</v>
      </c>
      <c r="O224" s="8">
        <f t="shared" si="74"/>
        <v>0</v>
      </c>
      <c r="P224" s="8">
        <f t="shared" si="74"/>
        <v>0</v>
      </c>
      <c r="Q224" s="142">
        <f t="shared" si="72"/>
        <v>51095</v>
      </c>
      <c r="S224" s="34"/>
    </row>
    <row r="225" spans="1:19" ht="30" customHeight="1">
      <c r="A225" s="4" t="s">
        <v>69</v>
      </c>
      <c r="B225" s="8">
        <v>12646</v>
      </c>
      <c r="C225" s="8">
        <v>3696</v>
      </c>
      <c r="D225" s="5">
        <v>0</v>
      </c>
      <c r="E225" s="5">
        <v>0</v>
      </c>
      <c r="F225" s="28">
        <v>0</v>
      </c>
      <c r="G225" s="28">
        <v>2219</v>
      </c>
      <c r="H225" s="28">
        <v>1448</v>
      </c>
      <c r="I225" s="28">
        <v>0</v>
      </c>
      <c r="J225" s="28">
        <v>0</v>
      </c>
      <c r="K225" s="28">
        <v>0</v>
      </c>
      <c r="L225" s="28">
        <v>0</v>
      </c>
      <c r="M225" s="28"/>
      <c r="N225" s="28">
        <v>6166</v>
      </c>
      <c r="O225" s="28">
        <v>0</v>
      </c>
      <c r="P225" s="28">
        <v>0</v>
      </c>
      <c r="Q225" s="142">
        <f>SUM(B225:P225)</f>
        <v>26175</v>
      </c>
      <c r="R225" s="38"/>
      <c r="S225" s="34"/>
    </row>
    <row r="226" spans="1:19" ht="15" customHeight="1">
      <c r="A226" s="136" t="s">
        <v>237</v>
      </c>
      <c r="B226" s="8">
        <v>0</v>
      </c>
      <c r="C226" s="8">
        <v>0</v>
      </c>
      <c r="D226" s="5">
        <v>0</v>
      </c>
      <c r="E226" s="5">
        <v>0</v>
      </c>
      <c r="F226" s="28">
        <v>0</v>
      </c>
      <c r="G226" s="28">
        <v>0</v>
      </c>
      <c r="H226" s="28">
        <v>0</v>
      </c>
      <c r="I226" s="28">
        <v>0</v>
      </c>
      <c r="J226" s="28">
        <v>0</v>
      </c>
      <c r="K226" s="28">
        <v>0</v>
      </c>
      <c r="L226" s="28">
        <v>0</v>
      </c>
      <c r="M226" s="28"/>
      <c r="N226" s="28">
        <v>0</v>
      </c>
      <c r="O226" s="28">
        <v>0</v>
      </c>
      <c r="P226" s="28">
        <v>0</v>
      </c>
      <c r="Q226" s="142">
        <f>SUM(B226:P226)</f>
        <v>0</v>
      </c>
      <c r="S226" s="34"/>
    </row>
    <row r="227" spans="1:19" ht="15" customHeight="1">
      <c r="A227" s="136" t="s">
        <v>280</v>
      </c>
      <c r="B227" s="6">
        <f>B225+B226</f>
        <v>12646</v>
      </c>
      <c r="C227" s="6">
        <f t="shared" ref="C227:P227" si="75">C225+C226</f>
        <v>3696</v>
      </c>
      <c r="D227" s="6">
        <f t="shared" si="75"/>
        <v>0</v>
      </c>
      <c r="E227" s="6">
        <f t="shared" si="75"/>
        <v>0</v>
      </c>
      <c r="F227" s="6">
        <f t="shared" si="75"/>
        <v>0</v>
      </c>
      <c r="G227" s="6">
        <f t="shared" si="75"/>
        <v>2219</v>
      </c>
      <c r="H227" s="6">
        <f t="shared" si="75"/>
        <v>1448</v>
      </c>
      <c r="I227" s="6">
        <f t="shared" si="75"/>
        <v>0</v>
      </c>
      <c r="J227" s="6">
        <f t="shared" si="75"/>
        <v>0</v>
      </c>
      <c r="K227" s="6">
        <f t="shared" si="75"/>
        <v>0</v>
      </c>
      <c r="L227" s="6">
        <f t="shared" si="75"/>
        <v>0</v>
      </c>
      <c r="M227" s="6"/>
      <c r="N227" s="6">
        <f t="shared" si="75"/>
        <v>6166</v>
      </c>
      <c r="O227" s="6">
        <f t="shared" si="75"/>
        <v>0</v>
      </c>
      <c r="P227" s="6">
        <f t="shared" si="75"/>
        <v>0</v>
      </c>
      <c r="Q227" s="142">
        <f t="shared" si="72"/>
        <v>26175</v>
      </c>
      <c r="S227" s="34"/>
    </row>
    <row r="228" spans="1:19" ht="30" customHeight="1">
      <c r="A228" s="4" t="s">
        <v>70</v>
      </c>
      <c r="B228" s="8">
        <v>7359</v>
      </c>
      <c r="C228" s="8">
        <v>2154</v>
      </c>
      <c r="D228" s="5"/>
      <c r="E228" s="5"/>
      <c r="F228" s="28">
        <v>0</v>
      </c>
      <c r="G228" s="28">
        <v>2050</v>
      </c>
      <c r="H228" s="28">
        <v>1295</v>
      </c>
      <c r="I228" s="28">
        <v>0</v>
      </c>
      <c r="J228" s="28">
        <v>0</v>
      </c>
      <c r="K228" s="28">
        <v>0</v>
      </c>
      <c r="L228" s="28">
        <v>0</v>
      </c>
      <c r="M228" s="28"/>
      <c r="N228" s="28">
        <v>0</v>
      </c>
      <c r="O228" s="28">
        <v>0</v>
      </c>
      <c r="P228" s="28">
        <v>0</v>
      </c>
      <c r="Q228" s="142">
        <f t="shared" si="72"/>
        <v>12858</v>
      </c>
      <c r="R228" s="38"/>
      <c r="S228" s="34"/>
    </row>
    <row r="229" spans="1:19" ht="15" customHeight="1">
      <c r="A229" s="136" t="s">
        <v>237</v>
      </c>
      <c r="B229" s="8">
        <v>0</v>
      </c>
      <c r="C229" s="8">
        <v>0</v>
      </c>
      <c r="D229" s="5">
        <v>0</v>
      </c>
      <c r="E229" s="5">
        <v>0</v>
      </c>
      <c r="F229" s="28">
        <v>0</v>
      </c>
      <c r="G229" s="28">
        <v>0</v>
      </c>
      <c r="H229" s="28">
        <v>0</v>
      </c>
      <c r="I229" s="28">
        <v>0</v>
      </c>
      <c r="J229" s="28">
        <v>0</v>
      </c>
      <c r="K229" s="28">
        <v>0</v>
      </c>
      <c r="L229" s="28">
        <v>0</v>
      </c>
      <c r="M229" s="28"/>
      <c r="N229" s="28">
        <v>0</v>
      </c>
      <c r="O229" s="28">
        <v>0</v>
      </c>
      <c r="P229" s="28">
        <v>0</v>
      </c>
      <c r="Q229" s="142">
        <f t="shared" si="72"/>
        <v>0</v>
      </c>
      <c r="S229" s="34"/>
    </row>
    <row r="230" spans="1:19" ht="15" customHeight="1">
      <c r="A230" s="136" t="s">
        <v>280</v>
      </c>
      <c r="B230" s="8">
        <f>B228+B229</f>
        <v>7359</v>
      </c>
      <c r="C230" s="8">
        <f t="shared" ref="C230:P230" si="76">C228+C229</f>
        <v>2154</v>
      </c>
      <c r="D230" s="8">
        <f t="shared" si="76"/>
        <v>0</v>
      </c>
      <c r="E230" s="8">
        <f t="shared" si="76"/>
        <v>0</v>
      </c>
      <c r="F230" s="8">
        <f t="shared" si="76"/>
        <v>0</v>
      </c>
      <c r="G230" s="8">
        <f t="shared" si="76"/>
        <v>2050</v>
      </c>
      <c r="H230" s="8">
        <f t="shared" si="76"/>
        <v>1295</v>
      </c>
      <c r="I230" s="8">
        <f t="shared" si="76"/>
        <v>0</v>
      </c>
      <c r="J230" s="8">
        <f t="shared" si="76"/>
        <v>0</v>
      </c>
      <c r="K230" s="8">
        <f t="shared" si="76"/>
        <v>0</v>
      </c>
      <c r="L230" s="8">
        <f t="shared" si="76"/>
        <v>0</v>
      </c>
      <c r="M230" s="8"/>
      <c r="N230" s="8">
        <f t="shared" si="76"/>
        <v>0</v>
      </c>
      <c r="O230" s="8">
        <f t="shared" si="76"/>
        <v>0</v>
      </c>
      <c r="P230" s="8">
        <f t="shared" si="76"/>
        <v>0</v>
      </c>
      <c r="Q230" s="142">
        <f t="shared" si="72"/>
        <v>12858</v>
      </c>
      <c r="S230" s="34"/>
    </row>
    <row r="231" spans="1:19" ht="30" customHeight="1">
      <c r="A231" s="4" t="s">
        <v>71</v>
      </c>
      <c r="B231" s="8">
        <v>10346</v>
      </c>
      <c r="C231" s="8">
        <v>3069</v>
      </c>
      <c r="D231" s="5"/>
      <c r="E231" s="5"/>
      <c r="F231" s="28">
        <v>0</v>
      </c>
      <c r="G231" s="28">
        <v>1890</v>
      </c>
      <c r="H231" s="28">
        <v>2215</v>
      </c>
      <c r="I231" s="28">
        <v>0</v>
      </c>
      <c r="J231" s="28">
        <v>0</v>
      </c>
      <c r="K231" s="28">
        <v>0</v>
      </c>
      <c r="L231" s="28">
        <v>0</v>
      </c>
      <c r="M231" s="28"/>
      <c r="N231" s="28">
        <v>0</v>
      </c>
      <c r="O231" s="28">
        <v>0</v>
      </c>
      <c r="P231" s="28">
        <v>0</v>
      </c>
      <c r="Q231" s="142">
        <f t="shared" si="72"/>
        <v>17520</v>
      </c>
      <c r="S231" s="34"/>
    </row>
    <row r="232" spans="1:19" ht="15" customHeight="1">
      <c r="A232" s="136" t="s">
        <v>237</v>
      </c>
      <c r="B232" s="8">
        <v>0</v>
      </c>
      <c r="C232" s="8">
        <v>0</v>
      </c>
      <c r="D232" s="5">
        <v>0</v>
      </c>
      <c r="E232" s="5">
        <v>0</v>
      </c>
      <c r="F232" s="28">
        <v>0</v>
      </c>
      <c r="G232" s="28">
        <v>0</v>
      </c>
      <c r="H232" s="28">
        <v>0</v>
      </c>
      <c r="I232" s="28">
        <v>0</v>
      </c>
      <c r="J232" s="28">
        <v>0</v>
      </c>
      <c r="K232" s="28">
        <v>0</v>
      </c>
      <c r="L232" s="28">
        <v>0</v>
      </c>
      <c r="M232" s="28"/>
      <c r="N232" s="28">
        <v>0</v>
      </c>
      <c r="O232" s="28">
        <v>0</v>
      </c>
      <c r="P232" s="28">
        <v>0</v>
      </c>
      <c r="Q232" s="142">
        <f>SUM(B232:P232)</f>
        <v>0</v>
      </c>
      <c r="S232" s="34"/>
    </row>
    <row r="233" spans="1:19" ht="15" customHeight="1">
      <c r="A233" s="136" t="s">
        <v>280</v>
      </c>
      <c r="B233" s="6">
        <f>B231+B232</f>
        <v>10346</v>
      </c>
      <c r="C233" s="6">
        <f t="shared" ref="C233:P233" si="77">C231+C232</f>
        <v>3069</v>
      </c>
      <c r="D233" s="6">
        <f t="shared" si="77"/>
        <v>0</v>
      </c>
      <c r="E233" s="6">
        <f t="shared" si="77"/>
        <v>0</v>
      </c>
      <c r="F233" s="6">
        <f t="shared" si="77"/>
        <v>0</v>
      </c>
      <c r="G233" s="6">
        <f t="shared" si="77"/>
        <v>1890</v>
      </c>
      <c r="H233" s="6">
        <f t="shared" si="77"/>
        <v>2215</v>
      </c>
      <c r="I233" s="6">
        <f t="shared" si="77"/>
        <v>0</v>
      </c>
      <c r="J233" s="6">
        <f t="shared" si="77"/>
        <v>0</v>
      </c>
      <c r="K233" s="6">
        <f t="shared" si="77"/>
        <v>0</v>
      </c>
      <c r="L233" s="6">
        <f t="shared" si="77"/>
        <v>0</v>
      </c>
      <c r="M233" s="6"/>
      <c r="N233" s="6">
        <f t="shared" si="77"/>
        <v>0</v>
      </c>
      <c r="O233" s="6">
        <f t="shared" si="77"/>
        <v>0</v>
      </c>
      <c r="P233" s="6">
        <f t="shared" si="77"/>
        <v>0</v>
      </c>
      <c r="Q233" s="142">
        <f t="shared" si="72"/>
        <v>17520</v>
      </c>
      <c r="S233" s="34"/>
    </row>
    <row r="234" spans="1:19" ht="33" customHeight="1">
      <c r="A234" s="4" t="s">
        <v>72</v>
      </c>
      <c r="B234" s="8">
        <v>20322</v>
      </c>
      <c r="C234" s="8">
        <v>5982</v>
      </c>
      <c r="D234" s="5">
        <v>1001</v>
      </c>
      <c r="E234" s="5">
        <v>241</v>
      </c>
      <c r="F234" s="28">
        <v>0</v>
      </c>
      <c r="G234" s="28">
        <v>3240</v>
      </c>
      <c r="H234" s="28">
        <v>1652</v>
      </c>
      <c r="I234" s="28">
        <v>0</v>
      </c>
      <c r="J234" s="28">
        <v>0</v>
      </c>
      <c r="K234" s="28">
        <v>0</v>
      </c>
      <c r="L234" s="28">
        <v>0</v>
      </c>
      <c r="M234" s="28"/>
      <c r="N234" s="28">
        <v>0</v>
      </c>
      <c r="O234" s="28">
        <v>0</v>
      </c>
      <c r="P234" s="28">
        <v>0</v>
      </c>
      <c r="Q234" s="142">
        <f t="shared" si="72"/>
        <v>32438</v>
      </c>
      <c r="R234" s="38"/>
      <c r="S234" s="34"/>
    </row>
    <row r="235" spans="1:19" ht="15" customHeight="1">
      <c r="A235" s="136" t="s">
        <v>237</v>
      </c>
      <c r="B235" s="8">
        <v>0</v>
      </c>
      <c r="C235" s="8">
        <v>0</v>
      </c>
      <c r="D235" s="5">
        <v>0</v>
      </c>
      <c r="E235" s="5">
        <v>0</v>
      </c>
      <c r="F235" s="28">
        <v>0</v>
      </c>
      <c r="G235" s="28">
        <v>651</v>
      </c>
      <c r="H235" s="28">
        <v>620</v>
      </c>
      <c r="I235" s="28">
        <v>0</v>
      </c>
      <c r="J235" s="28">
        <v>0</v>
      </c>
      <c r="K235" s="28">
        <v>0</v>
      </c>
      <c r="L235" s="28">
        <v>0</v>
      </c>
      <c r="M235" s="28"/>
      <c r="N235" s="28">
        <v>0</v>
      </c>
      <c r="O235" s="28">
        <v>0</v>
      </c>
      <c r="P235" s="28">
        <v>0</v>
      </c>
      <c r="Q235" s="142">
        <f t="shared" si="72"/>
        <v>1271</v>
      </c>
      <c r="S235" s="34"/>
    </row>
    <row r="236" spans="1:19" ht="15" customHeight="1">
      <c r="A236" s="136" t="s">
        <v>280</v>
      </c>
      <c r="B236" s="8">
        <f>B234+B235</f>
        <v>20322</v>
      </c>
      <c r="C236" s="8">
        <f t="shared" ref="C236:P236" si="78">C234+C235</f>
        <v>5982</v>
      </c>
      <c r="D236" s="8">
        <f>D234+D235</f>
        <v>1001</v>
      </c>
      <c r="E236" s="8">
        <f t="shared" si="78"/>
        <v>241</v>
      </c>
      <c r="F236" s="8">
        <f t="shared" si="78"/>
        <v>0</v>
      </c>
      <c r="G236" s="8">
        <f t="shared" si="78"/>
        <v>3891</v>
      </c>
      <c r="H236" s="8">
        <f t="shared" si="78"/>
        <v>2272</v>
      </c>
      <c r="I236" s="8">
        <f t="shared" si="78"/>
        <v>0</v>
      </c>
      <c r="J236" s="8">
        <f t="shared" si="78"/>
        <v>0</v>
      </c>
      <c r="K236" s="8">
        <f t="shared" si="78"/>
        <v>0</v>
      </c>
      <c r="L236" s="8">
        <f t="shared" si="78"/>
        <v>0</v>
      </c>
      <c r="M236" s="8"/>
      <c r="N236" s="8">
        <f t="shared" si="78"/>
        <v>0</v>
      </c>
      <c r="O236" s="8">
        <f t="shared" si="78"/>
        <v>0</v>
      </c>
      <c r="P236" s="8">
        <f t="shared" si="78"/>
        <v>0</v>
      </c>
      <c r="Q236" s="142">
        <f t="shared" si="72"/>
        <v>33709</v>
      </c>
      <c r="S236" s="34"/>
    </row>
    <row r="237" spans="1:19" ht="30" customHeight="1">
      <c r="A237" s="4" t="s">
        <v>73</v>
      </c>
      <c r="B237" s="8">
        <v>18557</v>
      </c>
      <c r="C237" s="8">
        <v>5442</v>
      </c>
      <c r="D237" s="5">
        <v>1335</v>
      </c>
      <c r="E237" s="5">
        <v>321</v>
      </c>
      <c r="F237" s="28">
        <v>0</v>
      </c>
      <c r="G237" s="28">
        <v>2800</v>
      </c>
      <c r="H237" s="28">
        <v>2885</v>
      </c>
      <c r="I237" s="28">
        <v>0</v>
      </c>
      <c r="J237" s="28">
        <v>0</v>
      </c>
      <c r="K237" s="28">
        <v>0</v>
      </c>
      <c r="L237" s="28">
        <v>0</v>
      </c>
      <c r="M237" s="28"/>
      <c r="N237" s="28">
        <v>0</v>
      </c>
      <c r="O237" s="28">
        <v>0</v>
      </c>
      <c r="P237" s="28">
        <v>0</v>
      </c>
      <c r="Q237" s="142">
        <f t="shared" si="72"/>
        <v>31340</v>
      </c>
    </row>
    <row r="238" spans="1:19" ht="15" customHeight="1">
      <c r="A238" s="136" t="s">
        <v>237</v>
      </c>
      <c r="B238" s="8">
        <v>0</v>
      </c>
      <c r="C238" s="8">
        <v>0</v>
      </c>
      <c r="D238" s="5">
        <v>0</v>
      </c>
      <c r="E238" s="5">
        <v>0</v>
      </c>
      <c r="F238" s="28">
        <v>0</v>
      </c>
      <c r="G238" s="28">
        <v>0</v>
      </c>
      <c r="H238" s="28">
        <v>136</v>
      </c>
      <c r="I238" s="28">
        <v>0</v>
      </c>
      <c r="J238" s="28">
        <v>0</v>
      </c>
      <c r="K238" s="28">
        <v>0</v>
      </c>
      <c r="L238" s="28">
        <v>0</v>
      </c>
      <c r="M238" s="28"/>
      <c r="N238" s="28">
        <v>0</v>
      </c>
      <c r="O238" s="28">
        <v>0</v>
      </c>
      <c r="P238" s="28">
        <v>0</v>
      </c>
      <c r="Q238" s="142">
        <f>SUM(B238:P238)</f>
        <v>136</v>
      </c>
    </row>
    <row r="239" spans="1:19" ht="15" customHeight="1">
      <c r="A239" s="136" t="s">
        <v>280</v>
      </c>
      <c r="B239" s="6">
        <f>B237+B238</f>
        <v>18557</v>
      </c>
      <c r="C239" s="6">
        <f t="shared" ref="C239:P239" si="79">C237+C238</f>
        <v>5442</v>
      </c>
      <c r="D239" s="6">
        <f t="shared" si="79"/>
        <v>1335</v>
      </c>
      <c r="E239" s="6">
        <f t="shared" si="79"/>
        <v>321</v>
      </c>
      <c r="F239" s="6">
        <f t="shared" si="79"/>
        <v>0</v>
      </c>
      <c r="G239" s="6">
        <f t="shared" si="79"/>
        <v>2800</v>
      </c>
      <c r="H239" s="6">
        <f t="shared" si="79"/>
        <v>3021</v>
      </c>
      <c r="I239" s="6">
        <f t="shared" si="79"/>
        <v>0</v>
      </c>
      <c r="J239" s="6">
        <f t="shared" si="79"/>
        <v>0</v>
      </c>
      <c r="K239" s="6">
        <f t="shared" si="79"/>
        <v>0</v>
      </c>
      <c r="L239" s="6">
        <f t="shared" si="79"/>
        <v>0</v>
      </c>
      <c r="M239" s="6"/>
      <c r="N239" s="6">
        <f t="shared" si="79"/>
        <v>0</v>
      </c>
      <c r="O239" s="6">
        <f t="shared" si="79"/>
        <v>0</v>
      </c>
      <c r="P239" s="6">
        <f t="shared" si="79"/>
        <v>0</v>
      </c>
      <c r="Q239" s="142">
        <f t="shared" si="72"/>
        <v>31476</v>
      </c>
    </row>
    <row r="240" spans="1:19" ht="20.25" customHeight="1">
      <c r="A240" s="4" t="s">
        <v>74</v>
      </c>
      <c r="B240" s="8">
        <v>9283</v>
      </c>
      <c r="C240" s="8">
        <v>2889</v>
      </c>
      <c r="D240" s="5"/>
      <c r="E240" s="5"/>
      <c r="F240" s="28">
        <v>0</v>
      </c>
      <c r="G240" s="28">
        <v>2306</v>
      </c>
      <c r="H240" s="28">
        <v>1285</v>
      </c>
      <c r="I240" s="28">
        <v>0</v>
      </c>
      <c r="J240" s="28">
        <v>0</v>
      </c>
      <c r="K240" s="28">
        <v>0</v>
      </c>
      <c r="L240" s="28">
        <v>0</v>
      </c>
      <c r="M240" s="28"/>
      <c r="N240" s="28">
        <v>0</v>
      </c>
      <c r="O240" s="28">
        <v>0</v>
      </c>
      <c r="P240" s="28">
        <v>0</v>
      </c>
      <c r="Q240" s="142">
        <f t="shared" si="72"/>
        <v>15763</v>
      </c>
    </row>
    <row r="241" spans="1:19" ht="15" customHeight="1">
      <c r="A241" s="136" t="s">
        <v>237</v>
      </c>
      <c r="B241" s="8">
        <v>0</v>
      </c>
      <c r="C241" s="8">
        <v>0</v>
      </c>
      <c r="D241" s="5">
        <v>0</v>
      </c>
      <c r="E241" s="5">
        <v>0</v>
      </c>
      <c r="F241" s="28">
        <v>0</v>
      </c>
      <c r="G241" s="28">
        <v>0</v>
      </c>
      <c r="H241" s="28">
        <v>0</v>
      </c>
      <c r="I241" s="28">
        <v>0</v>
      </c>
      <c r="J241" s="28">
        <v>0</v>
      </c>
      <c r="K241" s="28">
        <v>0</v>
      </c>
      <c r="L241" s="28">
        <v>0</v>
      </c>
      <c r="M241" s="28"/>
      <c r="N241" s="28">
        <v>0</v>
      </c>
      <c r="O241" s="28">
        <v>0</v>
      </c>
      <c r="P241" s="28">
        <v>0</v>
      </c>
      <c r="Q241" s="142">
        <f>SUM(B241:P241)</f>
        <v>0</v>
      </c>
    </row>
    <row r="242" spans="1:19" ht="15" customHeight="1">
      <c r="A242" s="136" t="s">
        <v>280</v>
      </c>
      <c r="B242" s="6">
        <f>B240+B241</f>
        <v>9283</v>
      </c>
      <c r="C242" s="6">
        <f t="shared" ref="C242:P242" si="80">C240+C241</f>
        <v>2889</v>
      </c>
      <c r="D242" s="6">
        <f t="shared" si="80"/>
        <v>0</v>
      </c>
      <c r="E242" s="6">
        <f t="shared" si="80"/>
        <v>0</v>
      </c>
      <c r="F242" s="6">
        <f t="shared" si="80"/>
        <v>0</v>
      </c>
      <c r="G242" s="6">
        <f t="shared" si="80"/>
        <v>2306</v>
      </c>
      <c r="H242" s="6">
        <f t="shared" si="80"/>
        <v>1285</v>
      </c>
      <c r="I242" s="6">
        <f t="shared" si="80"/>
        <v>0</v>
      </c>
      <c r="J242" s="6">
        <f t="shared" si="80"/>
        <v>0</v>
      </c>
      <c r="K242" s="6">
        <f t="shared" si="80"/>
        <v>0</v>
      </c>
      <c r="L242" s="6">
        <f t="shared" si="80"/>
        <v>0</v>
      </c>
      <c r="M242" s="6"/>
      <c r="N242" s="6">
        <f t="shared" si="80"/>
        <v>0</v>
      </c>
      <c r="O242" s="6">
        <f t="shared" si="80"/>
        <v>0</v>
      </c>
      <c r="P242" s="6">
        <f t="shared" si="80"/>
        <v>0</v>
      </c>
      <c r="Q242" s="142">
        <f>SUM(B242:P242)</f>
        <v>15763</v>
      </c>
    </row>
    <row r="243" spans="1:19" ht="18" customHeight="1">
      <c r="A243" s="4" t="s">
        <v>75</v>
      </c>
      <c r="B243" s="8">
        <v>24373</v>
      </c>
      <c r="C243" s="8">
        <v>7157</v>
      </c>
      <c r="D243" s="5">
        <v>1335</v>
      </c>
      <c r="E243" s="5">
        <v>321</v>
      </c>
      <c r="F243" s="28">
        <v>0</v>
      </c>
      <c r="G243" s="28">
        <v>9752</v>
      </c>
      <c r="H243" s="28">
        <v>5283</v>
      </c>
      <c r="I243" s="28">
        <v>0</v>
      </c>
      <c r="J243" s="28">
        <v>0</v>
      </c>
      <c r="K243" s="28">
        <v>0</v>
      </c>
      <c r="L243" s="28">
        <v>0</v>
      </c>
      <c r="M243" s="28"/>
      <c r="N243" s="28">
        <v>1280</v>
      </c>
      <c r="O243" s="28">
        <v>0</v>
      </c>
      <c r="P243" s="28">
        <v>0</v>
      </c>
      <c r="Q243" s="142">
        <f t="shared" si="72"/>
        <v>49501</v>
      </c>
    </row>
    <row r="244" spans="1:19" ht="15" customHeight="1">
      <c r="A244" s="136" t="s">
        <v>237</v>
      </c>
      <c r="B244" s="8">
        <v>0</v>
      </c>
      <c r="C244" s="8">
        <v>0</v>
      </c>
      <c r="D244" s="5"/>
      <c r="E244" s="5"/>
      <c r="F244" s="28">
        <v>0</v>
      </c>
      <c r="G244" s="28">
        <v>0</v>
      </c>
      <c r="H244" s="28">
        <v>890</v>
      </c>
      <c r="I244" s="28">
        <v>0</v>
      </c>
      <c r="J244" s="28">
        <v>0</v>
      </c>
      <c r="K244" s="28">
        <v>0</v>
      </c>
      <c r="L244" s="28">
        <v>0</v>
      </c>
      <c r="M244" s="28"/>
      <c r="N244" s="28">
        <v>0</v>
      </c>
      <c r="O244" s="28">
        <v>0</v>
      </c>
      <c r="P244" s="28">
        <v>0</v>
      </c>
      <c r="Q244" s="142">
        <f t="shared" si="72"/>
        <v>890</v>
      </c>
    </row>
    <row r="245" spans="1:19" ht="15" customHeight="1">
      <c r="A245" s="136" t="s">
        <v>280</v>
      </c>
      <c r="B245" s="8">
        <f>B243+B244</f>
        <v>24373</v>
      </c>
      <c r="C245" s="8">
        <f t="shared" ref="C245:P245" si="81">C243+C244</f>
        <v>7157</v>
      </c>
      <c r="D245" s="8">
        <f t="shared" si="81"/>
        <v>1335</v>
      </c>
      <c r="E245" s="8">
        <f t="shared" si="81"/>
        <v>321</v>
      </c>
      <c r="F245" s="8">
        <f t="shared" si="81"/>
        <v>0</v>
      </c>
      <c r="G245" s="8">
        <f t="shared" si="81"/>
        <v>9752</v>
      </c>
      <c r="H245" s="8">
        <f t="shared" si="81"/>
        <v>6173</v>
      </c>
      <c r="I245" s="8">
        <f t="shared" si="81"/>
        <v>0</v>
      </c>
      <c r="J245" s="8">
        <f t="shared" si="81"/>
        <v>0</v>
      </c>
      <c r="K245" s="8">
        <f t="shared" si="81"/>
        <v>0</v>
      </c>
      <c r="L245" s="8">
        <f t="shared" si="81"/>
        <v>0</v>
      </c>
      <c r="M245" s="8"/>
      <c r="N245" s="8">
        <f t="shared" si="81"/>
        <v>1280</v>
      </c>
      <c r="O245" s="8">
        <f t="shared" si="81"/>
        <v>0</v>
      </c>
      <c r="P245" s="8">
        <f t="shared" si="81"/>
        <v>0</v>
      </c>
      <c r="Q245" s="142">
        <f t="shared" si="72"/>
        <v>50391</v>
      </c>
      <c r="S245" s="34"/>
    </row>
    <row r="246" spans="1:19" ht="19.5" customHeight="1">
      <c r="A246" s="4" t="s">
        <v>76</v>
      </c>
      <c r="B246" s="8">
        <v>20598</v>
      </c>
      <c r="C246" s="8">
        <v>6028</v>
      </c>
      <c r="D246" s="5">
        <v>1335</v>
      </c>
      <c r="E246" s="5">
        <v>321</v>
      </c>
      <c r="F246" s="28">
        <v>0</v>
      </c>
      <c r="G246" s="28">
        <v>3170</v>
      </c>
      <c r="H246" s="28">
        <v>2311</v>
      </c>
      <c r="I246" s="28">
        <v>0</v>
      </c>
      <c r="J246" s="28">
        <v>0</v>
      </c>
      <c r="K246" s="28">
        <v>0</v>
      </c>
      <c r="L246" s="28">
        <v>0</v>
      </c>
      <c r="M246" s="28"/>
      <c r="N246" s="28">
        <v>0</v>
      </c>
      <c r="O246" s="28">
        <v>0</v>
      </c>
      <c r="P246" s="28">
        <v>0</v>
      </c>
      <c r="Q246" s="142">
        <f t="shared" si="72"/>
        <v>33763</v>
      </c>
      <c r="R246" s="38"/>
      <c r="S246" s="34"/>
    </row>
    <row r="247" spans="1:19" ht="15" customHeight="1">
      <c r="A247" s="136" t="s">
        <v>237</v>
      </c>
      <c r="B247" s="8">
        <v>0</v>
      </c>
      <c r="C247" s="8">
        <v>0</v>
      </c>
      <c r="D247" s="5">
        <v>0</v>
      </c>
      <c r="E247" s="5">
        <v>0</v>
      </c>
      <c r="F247" s="28">
        <v>0</v>
      </c>
      <c r="G247" s="28">
        <v>0</v>
      </c>
      <c r="H247" s="28">
        <v>0</v>
      </c>
      <c r="I247" s="28">
        <v>0</v>
      </c>
      <c r="J247" s="28">
        <v>0</v>
      </c>
      <c r="K247" s="28">
        <v>0</v>
      </c>
      <c r="L247" s="28">
        <v>0</v>
      </c>
      <c r="M247" s="28"/>
      <c r="N247" s="28">
        <v>0</v>
      </c>
      <c r="O247" s="28">
        <v>0</v>
      </c>
      <c r="P247" s="28">
        <v>0</v>
      </c>
      <c r="Q247" s="142">
        <f>SUM(B247:P247)</f>
        <v>0</v>
      </c>
      <c r="S247" s="34"/>
    </row>
    <row r="248" spans="1:19" ht="15" customHeight="1">
      <c r="A248" s="136" t="s">
        <v>280</v>
      </c>
      <c r="B248" s="6">
        <f>B246+B247</f>
        <v>20598</v>
      </c>
      <c r="C248" s="6">
        <f t="shared" ref="C248:P248" si="82">C246+C247</f>
        <v>6028</v>
      </c>
      <c r="D248" s="6">
        <f t="shared" si="82"/>
        <v>1335</v>
      </c>
      <c r="E248" s="6">
        <f t="shared" si="82"/>
        <v>321</v>
      </c>
      <c r="F248" s="6">
        <f t="shared" si="82"/>
        <v>0</v>
      </c>
      <c r="G248" s="6">
        <f t="shared" si="82"/>
        <v>3170</v>
      </c>
      <c r="H248" s="6">
        <f t="shared" si="82"/>
        <v>2311</v>
      </c>
      <c r="I248" s="6">
        <f t="shared" si="82"/>
        <v>0</v>
      </c>
      <c r="J248" s="6">
        <f t="shared" si="82"/>
        <v>0</v>
      </c>
      <c r="K248" s="6">
        <f t="shared" si="82"/>
        <v>0</v>
      </c>
      <c r="L248" s="6">
        <f t="shared" si="82"/>
        <v>0</v>
      </c>
      <c r="M248" s="6"/>
      <c r="N248" s="6">
        <f t="shared" si="82"/>
        <v>0</v>
      </c>
      <c r="O248" s="6">
        <f t="shared" si="82"/>
        <v>0</v>
      </c>
      <c r="P248" s="6">
        <f t="shared" si="82"/>
        <v>0</v>
      </c>
      <c r="Q248" s="142">
        <f t="shared" si="72"/>
        <v>33763</v>
      </c>
      <c r="S248" s="34"/>
    </row>
    <row r="249" spans="1:19" ht="30" customHeight="1">
      <c r="A249" s="4" t="s">
        <v>77</v>
      </c>
      <c r="B249" s="8">
        <v>15578</v>
      </c>
      <c r="C249" s="8">
        <v>4538</v>
      </c>
      <c r="D249" s="5">
        <v>1001</v>
      </c>
      <c r="E249" s="5">
        <v>241</v>
      </c>
      <c r="F249" s="28">
        <v>0</v>
      </c>
      <c r="G249" s="28">
        <v>2425</v>
      </c>
      <c r="H249" s="28">
        <v>3940</v>
      </c>
      <c r="I249" s="28">
        <v>0</v>
      </c>
      <c r="J249" s="28">
        <v>0</v>
      </c>
      <c r="K249" s="28">
        <v>0</v>
      </c>
      <c r="L249" s="28">
        <v>0</v>
      </c>
      <c r="M249" s="28"/>
      <c r="N249" s="28">
        <v>0</v>
      </c>
      <c r="O249" s="28">
        <v>0</v>
      </c>
      <c r="P249" s="28">
        <v>0</v>
      </c>
      <c r="Q249" s="142">
        <f t="shared" si="72"/>
        <v>27723</v>
      </c>
      <c r="S249" s="34"/>
    </row>
    <row r="250" spans="1:19" ht="24" customHeight="1">
      <c r="A250" s="136" t="s">
        <v>237</v>
      </c>
      <c r="B250" s="8">
        <v>0</v>
      </c>
      <c r="C250" s="8">
        <v>0</v>
      </c>
      <c r="D250" s="5">
        <v>0</v>
      </c>
      <c r="E250" s="5">
        <v>0</v>
      </c>
      <c r="F250" s="28">
        <v>0</v>
      </c>
      <c r="G250" s="28">
        <v>0</v>
      </c>
      <c r="H250" s="28">
        <v>1080</v>
      </c>
      <c r="I250" s="28">
        <v>0</v>
      </c>
      <c r="J250" s="28">
        <v>0</v>
      </c>
      <c r="K250" s="28">
        <v>0</v>
      </c>
      <c r="L250" s="28">
        <v>0</v>
      </c>
      <c r="M250" s="28"/>
      <c r="N250" s="28">
        <v>0</v>
      </c>
      <c r="O250" s="28">
        <v>0</v>
      </c>
      <c r="P250" s="28">
        <v>0</v>
      </c>
      <c r="Q250" s="142">
        <f>SUM(B250:P250)</f>
        <v>1080</v>
      </c>
      <c r="S250" s="34"/>
    </row>
    <row r="251" spans="1:19" ht="24" customHeight="1">
      <c r="A251" s="136" t="s">
        <v>280</v>
      </c>
      <c r="B251" s="6">
        <f>B249+B250</f>
        <v>15578</v>
      </c>
      <c r="C251" s="6">
        <f t="shared" ref="C251:P251" si="83">C249+C250</f>
        <v>4538</v>
      </c>
      <c r="D251" s="6">
        <f t="shared" si="83"/>
        <v>1001</v>
      </c>
      <c r="E251" s="6">
        <f t="shared" si="83"/>
        <v>241</v>
      </c>
      <c r="F251" s="6">
        <f t="shared" si="83"/>
        <v>0</v>
      </c>
      <c r="G251" s="6">
        <f t="shared" si="83"/>
        <v>2425</v>
      </c>
      <c r="H251" s="6">
        <f t="shared" si="83"/>
        <v>5020</v>
      </c>
      <c r="I251" s="6">
        <f t="shared" si="83"/>
        <v>0</v>
      </c>
      <c r="J251" s="6">
        <f t="shared" si="83"/>
        <v>0</v>
      </c>
      <c r="K251" s="6">
        <f t="shared" si="83"/>
        <v>0</v>
      </c>
      <c r="L251" s="6">
        <f t="shared" si="83"/>
        <v>0</v>
      </c>
      <c r="M251" s="6"/>
      <c r="N251" s="6">
        <f t="shared" si="83"/>
        <v>0</v>
      </c>
      <c r="O251" s="6">
        <f t="shared" si="83"/>
        <v>0</v>
      </c>
      <c r="P251" s="6">
        <f t="shared" si="83"/>
        <v>0</v>
      </c>
      <c r="Q251" s="142">
        <f t="shared" si="72"/>
        <v>28803</v>
      </c>
      <c r="S251" s="34"/>
    </row>
    <row r="252" spans="1:19" ht="18" customHeight="1">
      <c r="A252" s="4" t="s">
        <v>78</v>
      </c>
      <c r="B252" s="8">
        <v>15166</v>
      </c>
      <c r="C252" s="8">
        <v>4521</v>
      </c>
      <c r="D252" s="5">
        <v>667</v>
      </c>
      <c r="E252" s="5">
        <v>161</v>
      </c>
      <c r="F252" s="28">
        <v>0</v>
      </c>
      <c r="G252" s="28">
        <v>2877</v>
      </c>
      <c r="H252" s="28">
        <v>2669</v>
      </c>
      <c r="I252" s="28">
        <v>0</v>
      </c>
      <c r="J252" s="28">
        <v>0</v>
      </c>
      <c r="K252" s="28">
        <v>0</v>
      </c>
      <c r="L252" s="28">
        <v>0</v>
      </c>
      <c r="M252" s="28"/>
      <c r="N252" s="28">
        <v>0</v>
      </c>
      <c r="O252" s="28">
        <v>0</v>
      </c>
      <c r="P252" s="28">
        <v>0</v>
      </c>
      <c r="Q252" s="142">
        <f t="shared" si="72"/>
        <v>26061</v>
      </c>
      <c r="S252" s="34"/>
    </row>
    <row r="253" spans="1:19" ht="20.25" customHeight="1">
      <c r="A253" s="136" t="s">
        <v>237</v>
      </c>
      <c r="B253" s="8">
        <v>0</v>
      </c>
      <c r="C253" s="8">
        <v>0</v>
      </c>
      <c r="D253" s="5"/>
      <c r="E253" s="5"/>
      <c r="F253" s="28">
        <v>0</v>
      </c>
      <c r="G253" s="28">
        <v>0</v>
      </c>
      <c r="H253" s="28">
        <v>4262</v>
      </c>
      <c r="I253" s="28">
        <v>0</v>
      </c>
      <c r="J253" s="28">
        <v>0</v>
      </c>
      <c r="K253" s="28">
        <v>0</v>
      </c>
      <c r="L253" s="28">
        <v>0</v>
      </c>
      <c r="M253" s="28"/>
      <c r="N253" s="28">
        <v>0</v>
      </c>
      <c r="O253" s="28">
        <v>0</v>
      </c>
      <c r="P253" s="28">
        <v>0</v>
      </c>
      <c r="Q253" s="142">
        <f t="shared" si="72"/>
        <v>4262</v>
      </c>
      <c r="S253" s="34"/>
    </row>
    <row r="254" spans="1:19" ht="18.75" customHeight="1">
      <c r="A254" s="136" t="s">
        <v>280</v>
      </c>
      <c r="B254" s="8">
        <f>B252+B253</f>
        <v>15166</v>
      </c>
      <c r="C254" s="8">
        <f t="shared" ref="C254:P254" si="84">C252+C253</f>
        <v>4521</v>
      </c>
      <c r="D254" s="8">
        <f t="shared" si="84"/>
        <v>667</v>
      </c>
      <c r="E254" s="8">
        <f t="shared" si="84"/>
        <v>161</v>
      </c>
      <c r="F254" s="8">
        <f t="shared" si="84"/>
        <v>0</v>
      </c>
      <c r="G254" s="8">
        <f t="shared" si="84"/>
        <v>2877</v>
      </c>
      <c r="H254" s="8">
        <f t="shared" si="84"/>
        <v>6931</v>
      </c>
      <c r="I254" s="8">
        <f t="shared" si="84"/>
        <v>0</v>
      </c>
      <c r="J254" s="8">
        <f t="shared" si="84"/>
        <v>0</v>
      </c>
      <c r="K254" s="8">
        <f t="shared" si="84"/>
        <v>0</v>
      </c>
      <c r="L254" s="8">
        <f t="shared" si="84"/>
        <v>0</v>
      </c>
      <c r="M254" s="8"/>
      <c r="N254" s="8">
        <f t="shared" si="84"/>
        <v>0</v>
      </c>
      <c r="O254" s="8">
        <f t="shared" si="84"/>
        <v>0</v>
      </c>
      <c r="P254" s="8">
        <f t="shared" si="84"/>
        <v>0</v>
      </c>
      <c r="Q254" s="142">
        <f t="shared" si="72"/>
        <v>30323</v>
      </c>
      <c r="S254" s="34"/>
    </row>
    <row r="255" spans="1:19" ht="30" customHeight="1">
      <c r="A255" s="44" t="s">
        <v>79</v>
      </c>
      <c r="B255" s="8">
        <v>270</v>
      </c>
      <c r="C255" s="8">
        <v>0</v>
      </c>
      <c r="D255" s="5"/>
      <c r="E255" s="5"/>
      <c r="F255" s="28">
        <v>700</v>
      </c>
      <c r="G255" s="28">
        <v>25430</v>
      </c>
      <c r="H255" s="28">
        <v>21440</v>
      </c>
      <c r="I255" s="28">
        <v>0</v>
      </c>
      <c r="J255" s="28">
        <v>0</v>
      </c>
      <c r="K255" s="28">
        <v>0</v>
      </c>
      <c r="L255" s="28">
        <v>0</v>
      </c>
      <c r="M255" s="28">
        <v>660</v>
      </c>
      <c r="N255" s="28">
        <v>0</v>
      </c>
      <c r="O255" s="28">
        <v>0</v>
      </c>
      <c r="P255" s="28">
        <v>0</v>
      </c>
      <c r="Q255" s="142">
        <f t="shared" si="72"/>
        <v>48500</v>
      </c>
      <c r="R255" s="38"/>
      <c r="S255" s="34"/>
    </row>
    <row r="256" spans="1:19" ht="15" customHeight="1">
      <c r="A256" s="136" t="s">
        <v>237</v>
      </c>
      <c r="B256" s="8">
        <v>0</v>
      </c>
      <c r="C256" s="8"/>
      <c r="D256" s="5"/>
      <c r="E256" s="5"/>
      <c r="F256" s="28">
        <v>0</v>
      </c>
      <c r="G256" s="28">
        <v>400</v>
      </c>
      <c r="H256" s="28">
        <v>0</v>
      </c>
      <c r="I256" s="28">
        <v>0</v>
      </c>
      <c r="J256" s="28">
        <v>0</v>
      </c>
      <c r="K256" s="28">
        <v>0</v>
      </c>
      <c r="L256" s="28">
        <v>0</v>
      </c>
      <c r="M256" s="28"/>
      <c r="N256" s="28">
        <v>0</v>
      </c>
      <c r="O256" s="28">
        <v>0</v>
      </c>
      <c r="P256" s="28">
        <v>0</v>
      </c>
      <c r="Q256" s="142">
        <f t="shared" si="72"/>
        <v>400</v>
      </c>
      <c r="S256" s="34"/>
    </row>
    <row r="257" spans="1:19" ht="15" customHeight="1">
      <c r="A257" s="136" t="s">
        <v>280</v>
      </c>
      <c r="B257" s="8">
        <f>B255+B256</f>
        <v>270</v>
      </c>
      <c r="C257" s="8">
        <f t="shared" ref="C257:O257" si="85">C255+C256</f>
        <v>0</v>
      </c>
      <c r="D257" s="8">
        <f t="shared" si="85"/>
        <v>0</v>
      </c>
      <c r="E257" s="8">
        <f t="shared" si="85"/>
        <v>0</v>
      </c>
      <c r="F257" s="8">
        <f t="shared" si="85"/>
        <v>700</v>
      </c>
      <c r="G257" s="8">
        <f>G255+G256</f>
        <v>25830</v>
      </c>
      <c r="H257" s="8">
        <f t="shared" si="85"/>
        <v>21440</v>
      </c>
      <c r="I257" s="8">
        <f t="shared" si="85"/>
        <v>0</v>
      </c>
      <c r="J257" s="8">
        <f t="shared" si="85"/>
        <v>0</v>
      </c>
      <c r="K257" s="8">
        <f t="shared" si="85"/>
        <v>0</v>
      </c>
      <c r="L257" s="8">
        <f t="shared" si="85"/>
        <v>0</v>
      </c>
      <c r="M257" s="8">
        <f t="shared" si="85"/>
        <v>660</v>
      </c>
      <c r="N257" s="8">
        <f t="shared" si="85"/>
        <v>0</v>
      </c>
      <c r="O257" s="8">
        <f t="shared" si="85"/>
        <v>0</v>
      </c>
      <c r="P257" s="8">
        <v>0</v>
      </c>
      <c r="Q257" s="142">
        <f t="shared" si="72"/>
        <v>48900</v>
      </c>
      <c r="S257" s="34"/>
    </row>
    <row r="258" spans="1:19" ht="15" customHeight="1">
      <c r="A258" s="4" t="s">
        <v>80</v>
      </c>
      <c r="B258" s="8">
        <v>243205</v>
      </c>
      <c r="C258" s="8">
        <v>71784</v>
      </c>
      <c r="D258" s="5">
        <v>67027</v>
      </c>
      <c r="E258" s="5">
        <v>16147</v>
      </c>
      <c r="F258" s="28">
        <v>50</v>
      </c>
      <c r="G258" s="28">
        <v>46028</v>
      </c>
      <c r="H258" s="28">
        <v>57123</v>
      </c>
      <c r="I258" s="28">
        <v>0</v>
      </c>
      <c r="J258" s="28">
        <v>0</v>
      </c>
      <c r="K258" s="28">
        <v>0</v>
      </c>
      <c r="L258" s="28">
        <v>0</v>
      </c>
      <c r="M258" s="28"/>
      <c r="N258" s="28">
        <v>500</v>
      </c>
      <c r="O258" s="28">
        <v>0</v>
      </c>
      <c r="P258" s="28">
        <v>0</v>
      </c>
      <c r="Q258" s="142">
        <f t="shared" si="72"/>
        <v>501864</v>
      </c>
      <c r="S258" s="34"/>
    </row>
    <row r="259" spans="1:19" ht="15" customHeight="1">
      <c r="A259" s="136" t="s">
        <v>237</v>
      </c>
      <c r="B259" s="8">
        <v>0</v>
      </c>
      <c r="C259" s="8">
        <v>0</v>
      </c>
      <c r="D259" s="5"/>
      <c r="E259" s="5"/>
      <c r="F259" s="28">
        <v>0</v>
      </c>
      <c r="G259" s="28">
        <v>0</v>
      </c>
      <c r="H259" s="28">
        <v>-1303</v>
      </c>
      <c r="I259" s="28">
        <v>0</v>
      </c>
      <c r="J259" s="28">
        <v>0</v>
      </c>
      <c r="K259" s="28">
        <v>0</v>
      </c>
      <c r="L259" s="28">
        <v>0</v>
      </c>
      <c r="M259" s="28"/>
      <c r="N259" s="28">
        <v>0</v>
      </c>
      <c r="O259" s="28">
        <v>0</v>
      </c>
      <c r="P259" s="28">
        <v>0</v>
      </c>
      <c r="Q259" s="142">
        <f>SUM(B259:P259)</f>
        <v>-1303</v>
      </c>
      <c r="S259" s="34"/>
    </row>
    <row r="260" spans="1:19" ht="15" customHeight="1">
      <c r="A260" s="136" t="s">
        <v>280</v>
      </c>
      <c r="B260" s="6">
        <f>B258+B259</f>
        <v>243205</v>
      </c>
      <c r="C260" s="6">
        <f t="shared" ref="C260:P260" si="86">C258+C259</f>
        <v>71784</v>
      </c>
      <c r="D260" s="6">
        <f t="shared" si="86"/>
        <v>67027</v>
      </c>
      <c r="E260" s="6">
        <f t="shared" si="86"/>
        <v>16147</v>
      </c>
      <c r="F260" s="6">
        <f t="shared" si="86"/>
        <v>50</v>
      </c>
      <c r="G260" s="6">
        <f t="shared" si="86"/>
        <v>46028</v>
      </c>
      <c r="H260" s="6">
        <f t="shared" si="86"/>
        <v>55820</v>
      </c>
      <c r="I260" s="6">
        <f t="shared" si="86"/>
        <v>0</v>
      </c>
      <c r="J260" s="6">
        <f t="shared" si="86"/>
        <v>0</v>
      </c>
      <c r="K260" s="6">
        <f t="shared" si="86"/>
        <v>0</v>
      </c>
      <c r="L260" s="6">
        <f t="shared" si="86"/>
        <v>0</v>
      </c>
      <c r="M260" s="6"/>
      <c r="N260" s="6">
        <f t="shared" si="86"/>
        <v>500</v>
      </c>
      <c r="O260" s="6">
        <f t="shared" si="86"/>
        <v>0</v>
      </c>
      <c r="P260" s="6">
        <f t="shared" si="86"/>
        <v>0</v>
      </c>
      <c r="Q260" s="142">
        <f t="shared" si="72"/>
        <v>500561</v>
      </c>
      <c r="S260" s="34"/>
    </row>
    <row r="261" spans="1:19" ht="15" customHeight="1">
      <c r="A261" s="4" t="s">
        <v>81</v>
      </c>
      <c r="B261" s="8">
        <v>172398</v>
      </c>
      <c r="C261" s="8">
        <v>51284</v>
      </c>
      <c r="D261" s="5">
        <v>22558</v>
      </c>
      <c r="E261" s="5">
        <v>5434</v>
      </c>
      <c r="F261" s="28">
        <v>1453</v>
      </c>
      <c r="G261" s="28">
        <v>22678</v>
      </c>
      <c r="H261" s="28">
        <v>42768</v>
      </c>
      <c r="I261" s="28">
        <v>0</v>
      </c>
      <c r="J261" s="28">
        <v>0</v>
      </c>
      <c r="K261" s="28">
        <v>0</v>
      </c>
      <c r="L261" s="28">
        <v>0</v>
      </c>
      <c r="M261" s="28">
        <v>4680</v>
      </c>
      <c r="N261" s="141">
        <v>3100</v>
      </c>
      <c r="O261" s="28">
        <v>0</v>
      </c>
      <c r="P261" s="28">
        <v>0</v>
      </c>
      <c r="Q261" s="142">
        <f>SUM(B261:P261)</f>
        <v>326353</v>
      </c>
      <c r="S261" s="34"/>
    </row>
    <row r="262" spans="1:19" ht="15" customHeight="1">
      <c r="A262" s="136" t="s">
        <v>237</v>
      </c>
      <c r="B262" s="8">
        <v>0</v>
      </c>
      <c r="C262" s="8">
        <v>0</v>
      </c>
      <c r="D262" s="5"/>
      <c r="E262" s="5"/>
      <c r="F262" s="28">
        <v>0</v>
      </c>
      <c r="G262" s="28">
        <v>0</v>
      </c>
      <c r="H262" s="28">
        <v>-178</v>
      </c>
      <c r="I262" s="28">
        <v>0</v>
      </c>
      <c r="J262" s="28">
        <v>0</v>
      </c>
      <c r="K262" s="28">
        <v>0</v>
      </c>
      <c r="L262" s="28">
        <v>0</v>
      </c>
      <c r="M262" s="28">
        <v>0</v>
      </c>
      <c r="N262" s="28">
        <v>0</v>
      </c>
      <c r="O262" s="28">
        <v>0</v>
      </c>
      <c r="P262" s="28">
        <v>0</v>
      </c>
      <c r="Q262" s="142">
        <f>SUM(B262:P262)</f>
        <v>-178</v>
      </c>
      <c r="S262" s="34"/>
    </row>
    <row r="263" spans="1:19" ht="15" customHeight="1">
      <c r="A263" s="136" t="s">
        <v>280</v>
      </c>
      <c r="B263" s="6">
        <f>B261+B262</f>
        <v>172398</v>
      </c>
      <c r="C263" s="92">
        <f t="shared" ref="C263:P263" si="87">C261+C262</f>
        <v>51284</v>
      </c>
      <c r="D263" s="6">
        <f t="shared" si="87"/>
        <v>22558</v>
      </c>
      <c r="E263" s="6">
        <f t="shared" si="87"/>
        <v>5434</v>
      </c>
      <c r="F263" s="6">
        <f t="shared" si="87"/>
        <v>1453</v>
      </c>
      <c r="G263" s="6">
        <f t="shared" si="87"/>
        <v>22678</v>
      </c>
      <c r="H263" s="6">
        <f t="shared" si="87"/>
        <v>42590</v>
      </c>
      <c r="I263" s="6">
        <f t="shared" si="87"/>
        <v>0</v>
      </c>
      <c r="J263" s="6">
        <f t="shared" si="87"/>
        <v>0</v>
      </c>
      <c r="K263" s="6">
        <f t="shared" si="87"/>
        <v>0</v>
      </c>
      <c r="L263" s="6">
        <f t="shared" si="87"/>
        <v>0</v>
      </c>
      <c r="M263" s="6">
        <f t="shared" si="87"/>
        <v>4680</v>
      </c>
      <c r="N263" s="6">
        <f t="shared" si="87"/>
        <v>3100</v>
      </c>
      <c r="O263" s="6">
        <f t="shared" si="87"/>
        <v>0</v>
      </c>
      <c r="P263" s="6">
        <f t="shared" si="87"/>
        <v>0</v>
      </c>
      <c r="Q263" s="142">
        <f t="shared" si="72"/>
        <v>326175</v>
      </c>
      <c r="S263" s="34"/>
    </row>
    <row r="264" spans="1:19" ht="15" customHeight="1">
      <c r="A264" s="4" t="s">
        <v>82</v>
      </c>
      <c r="B264" s="8">
        <v>52913</v>
      </c>
      <c r="C264" s="140">
        <v>15390</v>
      </c>
      <c r="D264" s="5">
        <v>9817</v>
      </c>
      <c r="E264" s="5">
        <v>2365</v>
      </c>
      <c r="F264" s="28">
        <v>0</v>
      </c>
      <c r="G264" s="28">
        <v>2460</v>
      </c>
      <c r="H264" s="28">
        <v>9367</v>
      </c>
      <c r="I264" s="28">
        <v>0</v>
      </c>
      <c r="J264" s="28">
        <v>0</v>
      </c>
      <c r="K264" s="28">
        <v>0</v>
      </c>
      <c r="L264" s="28">
        <v>0</v>
      </c>
      <c r="M264" s="28"/>
      <c r="N264" s="28">
        <v>0</v>
      </c>
      <c r="O264" s="28">
        <v>0</v>
      </c>
      <c r="P264" s="28">
        <v>0</v>
      </c>
      <c r="Q264" s="142">
        <f t="shared" si="72"/>
        <v>92312</v>
      </c>
      <c r="R264" s="38"/>
      <c r="S264" s="34"/>
    </row>
    <row r="265" spans="1:19" ht="15" customHeight="1">
      <c r="A265" s="136" t="s">
        <v>237</v>
      </c>
      <c r="B265" s="8">
        <v>0</v>
      </c>
      <c r="C265" s="140">
        <v>0</v>
      </c>
      <c r="D265" s="5"/>
      <c r="E265" s="5"/>
      <c r="F265" s="28">
        <v>0</v>
      </c>
      <c r="G265" s="28">
        <v>0</v>
      </c>
      <c r="H265" s="28">
        <v>-216</v>
      </c>
      <c r="I265" s="28">
        <v>0</v>
      </c>
      <c r="J265" s="28">
        <v>0</v>
      </c>
      <c r="K265" s="28">
        <v>0</v>
      </c>
      <c r="L265" s="28">
        <v>0</v>
      </c>
      <c r="M265" s="28"/>
      <c r="N265" s="28">
        <v>0</v>
      </c>
      <c r="O265" s="28">
        <v>0</v>
      </c>
      <c r="P265" s="28">
        <v>0</v>
      </c>
      <c r="Q265" s="142">
        <f t="shared" si="72"/>
        <v>-216</v>
      </c>
      <c r="S265" s="34"/>
    </row>
    <row r="266" spans="1:19" ht="15" customHeight="1">
      <c r="A266" s="136" t="s">
        <v>280</v>
      </c>
      <c r="B266" s="8">
        <f>B264+B265</f>
        <v>52913</v>
      </c>
      <c r="C266" s="140">
        <f t="shared" ref="C266:P266" si="88">C264+C265</f>
        <v>15390</v>
      </c>
      <c r="D266" s="8">
        <f t="shared" si="88"/>
        <v>9817</v>
      </c>
      <c r="E266" s="8">
        <f t="shared" si="88"/>
        <v>2365</v>
      </c>
      <c r="F266" s="8">
        <f t="shared" si="88"/>
        <v>0</v>
      </c>
      <c r="G266" s="8">
        <f t="shared" si="88"/>
        <v>2460</v>
      </c>
      <c r="H266" s="8">
        <f t="shared" si="88"/>
        <v>9151</v>
      </c>
      <c r="I266" s="8">
        <f t="shared" si="88"/>
        <v>0</v>
      </c>
      <c r="J266" s="8">
        <f t="shared" si="88"/>
        <v>0</v>
      </c>
      <c r="K266" s="8">
        <f t="shared" si="88"/>
        <v>0</v>
      </c>
      <c r="L266" s="8">
        <f t="shared" si="88"/>
        <v>0</v>
      </c>
      <c r="M266" s="8"/>
      <c r="N266" s="8">
        <f t="shared" si="88"/>
        <v>0</v>
      </c>
      <c r="O266" s="8">
        <f t="shared" si="88"/>
        <v>0</v>
      </c>
      <c r="P266" s="8">
        <f t="shared" si="88"/>
        <v>0</v>
      </c>
      <c r="Q266" s="142">
        <f t="shared" si="72"/>
        <v>92096</v>
      </c>
      <c r="S266" s="34"/>
    </row>
    <row r="267" spans="1:19" ht="15" customHeight="1">
      <c r="A267" s="4" t="s">
        <v>83</v>
      </c>
      <c r="B267" s="8">
        <v>128288</v>
      </c>
      <c r="C267" s="140">
        <v>37676</v>
      </c>
      <c r="D267" s="5">
        <v>12637</v>
      </c>
      <c r="E267" s="5">
        <v>3045</v>
      </c>
      <c r="F267" s="28">
        <v>0</v>
      </c>
      <c r="G267" s="28">
        <v>5965</v>
      </c>
      <c r="H267" s="28">
        <v>21842</v>
      </c>
      <c r="I267" s="28">
        <v>0</v>
      </c>
      <c r="J267" s="28">
        <v>0</v>
      </c>
      <c r="K267" s="28">
        <v>0</v>
      </c>
      <c r="L267" s="28">
        <v>0</v>
      </c>
      <c r="M267" s="28">
        <v>1000</v>
      </c>
      <c r="N267" s="28">
        <v>0</v>
      </c>
      <c r="O267" s="28">
        <v>0</v>
      </c>
      <c r="P267" s="28">
        <v>0</v>
      </c>
      <c r="Q267" s="142">
        <f t="shared" si="72"/>
        <v>210453</v>
      </c>
      <c r="S267" s="34"/>
    </row>
    <row r="268" spans="1:19" ht="15" customHeight="1">
      <c r="A268" s="136" t="s">
        <v>237</v>
      </c>
      <c r="B268" s="8">
        <v>0</v>
      </c>
      <c r="C268" s="140">
        <v>0</v>
      </c>
      <c r="D268" s="5"/>
      <c r="E268" s="5"/>
      <c r="F268" s="28">
        <v>0</v>
      </c>
      <c r="G268" s="28">
        <v>0</v>
      </c>
      <c r="H268" s="28">
        <v>54</v>
      </c>
      <c r="I268" s="28">
        <v>0</v>
      </c>
      <c r="J268" s="28">
        <v>0</v>
      </c>
      <c r="K268" s="28">
        <v>0</v>
      </c>
      <c r="L268" s="28">
        <v>0</v>
      </c>
      <c r="M268" s="28"/>
      <c r="N268" s="28">
        <v>0</v>
      </c>
      <c r="O268" s="28">
        <v>0</v>
      </c>
      <c r="P268" s="28">
        <v>0</v>
      </c>
      <c r="Q268" s="142">
        <f>SUM(B268:P268)</f>
        <v>54</v>
      </c>
      <c r="S268" s="34"/>
    </row>
    <row r="269" spans="1:19" ht="15" customHeight="1">
      <c r="A269" s="136" t="s">
        <v>280</v>
      </c>
      <c r="B269" s="6">
        <f>B267+B268</f>
        <v>128288</v>
      </c>
      <c r="C269" s="92">
        <f t="shared" ref="C269:P269" si="89">C267+C268</f>
        <v>37676</v>
      </c>
      <c r="D269" s="6">
        <f t="shared" si="89"/>
        <v>12637</v>
      </c>
      <c r="E269" s="6">
        <f t="shared" si="89"/>
        <v>3045</v>
      </c>
      <c r="F269" s="6">
        <f t="shared" si="89"/>
        <v>0</v>
      </c>
      <c r="G269" s="6">
        <f t="shared" si="89"/>
        <v>5965</v>
      </c>
      <c r="H269" s="6">
        <f t="shared" si="89"/>
        <v>21896</v>
      </c>
      <c r="I269" s="6">
        <f t="shared" si="89"/>
        <v>0</v>
      </c>
      <c r="J269" s="6">
        <f t="shared" si="89"/>
        <v>0</v>
      </c>
      <c r="K269" s="6">
        <f t="shared" si="89"/>
        <v>0</v>
      </c>
      <c r="L269" s="6">
        <f t="shared" si="89"/>
        <v>0</v>
      </c>
      <c r="M269" s="6">
        <f t="shared" si="89"/>
        <v>1000</v>
      </c>
      <c r="N269" s="6">
        <f t="shared" si="89"/>
        <v>0</v>
      </c>
      <c r="O269" s="6">
        <f t="shared" si="89"/>
        <v>0</v>
      </c>
      <c r="P269" s="6">
        <f t="shared" si="89"/>
        <v>0</v>
      </c>
      <c r="Q269" s="142">
        <f t="shared" si="72"/>
        <v>210507</v>
      </c>
      <c r="S269" s="34"/>
    </row>
    <row r="270" spans="1:19" ht="15" customHeight="1">
      <c r="A270" s="4" t="s">
        <v>84</v>
      </c>
      <c r="B270" s="8">
        <v>59178</v>
      </c>
      <c r="C270" s="140">
        <v>17680</v>
      </c>
      <c r="D270" s="5">
        <v>8179</v>
      </c>
      <c r="E270" s="5">
        <v>1971</v>
      </c>
      <c r="F270" s="28">
        <v>0</v>
      </c>
      <c r="G270" s="28">
        <v>4538</v>
      </c>
      <c r="H270" s="28">
        <v>13070</v>
      </c>
      <c r="I270" s="28">
        <v>0</v>
      </c>
      <c r="J270" s="28">
        <v>0</v>
      </c>
      <c r="K270" s="28">
        <v>0</v>
      </c>
      <c r="L270" s="28">
        <v>0</v>
      </c>
      <c r="M270" s="28"/>
      <c r="N270" s="28">
        <v>550</v>
      </c>
      <c r="O270" s="28">
        <v>0</v>
      </c>
      <c r="P270" s="28">
        <v>0</v>
      </c>
      <c r="Q270" s="142">
        <f>SUM(B270:P270)</f>
        <v>105166</v>
      </c>
      <c r="R270" s="38"/>
      <c r="S270" s="34"/>
    </row>
    <row r="271" spans="1:19" ht="15" customHeight="1">
      <c r="A271" s="136" t="s">
        <v>237</v>
      </c>
      <c r="B271" s="8">
        <v>0</v>
      </c>
      <c r="C271" s="140">
        <v>0</v>
      </c>
      <c r="D271" s="5"/>
      <c r="E271" s="5"/>
      <c r="F271" s="28">
        <v>0</v>
      </c>
      <c r="G271" s="28">
        <v>0</v>
      </c>
      <c r="H271" s="28">
        <v>-108</v>
      </c>
      <c r="I271" s="28">
        <v>0</v>
      </c>
      <c r="J271" s="28">
        <v>0</v>
      </c>
      <c r="K271" s="28">
        <v>0</v>
      </c>
      <c r="L271" s="28">
        <v>0</v>
      </c>
      <c r="M271" s="28"/>
      <c r="N271" s="28">
        <v>0</v>
      </c>
      <c r="O271" s="28">
        <v>0</v>
      </c>
      <c r="P271" s="28">
        <v>0</v>
      </c>
      <c r="Q271" s="142">
        <f t="shared" si="72"/>
        <v>-108</v>
      </c>
      <c r="S271" s="34"/>
    </row>
    <row r="272" spans="1:19" ht="15" customHeight="1">
      <c r="A272" s="136" t="s">
        <v>280</v>
      </c>
      <c r="B272" s="8">
        <f>B270+B271</f>
        <v>59178</v>
      </c>
      <c r="C272" s="140">
        <f t="shared" ref="C272:P272" si="90">C270+C271</f>
        <v>17680</v>
      </c>
      <c r="D272" s="8">
        <f t="shared" si="90"/>
        <v>8179</v>
      </c>
      <c r="E272" s="8">
        <f t="shared" si="90"/>
        <v>1971</v>
      </c>
      <c r="F272" s="8">
        <f t="shared" si="90"/>
        <v>0</v>
      </c>
      <c r="G272" s="8">
        <f t="shared" si="90"/>
        <v>4538</v>
      </c>
      <c r="H272" s="8">
        <f t="shared" si="90"/>
        <v>12962</v>
      </c>
      <c r="I272" s="8">
        <f t="shared" si="90"/>
        <v>0</v>
      </c>
      <c r="J272" s="8">
        <f t="shared" si="90"/>
        <v>0</v>
      </c>
      <c r="K272" s="8">
        <f t="shared" si="90"/>
        <v>0</v>
      </c>
      <c r="L272" s="8">
        <f t="shared" si="90"/>
        <v>0</v>
      </c>
      <c r="M272" s="8"/>
      <c r="N272" s="8">
        <f t="shared" si="90"/>
        <v>550</v>
      </c>
      <c r="O272" s="8">
        <f t="shared" si="90"/>
        <v>0</v>
      </c>
      <c r="P272" s="8">
        <f t="shared" si="90"/>
        <v>0</v>
      </c>
      <c r="Q272" s="142">
        <f t="shared" si="72"/>
        <v>105058</v>
      </c>
      <c r="S272" s="34"/>
    </row>
    <row r="273" spans="1:19" ht="15" customHeight="1">
      <c r="A273" s="4" t="s">
        <v>85</v>
      </c>
      <c r="B273" s="8">
        <v>110454</v>
      </c>
      <c r="C273" s="140">
        <v>34720</v>
      </c>
      <c r="D273" s="5">
        <v>289946</v>
      </c>
      <c r="E273" s="5">
        <v>69848</v>
      </c>
      <c r="F273" s="28">
        <v>1150</v>
      </c>
      <c r="G273" s="28">
        <v>48501</v>
      </c>
      <c r="H273" s="28">
        <v>112614</v>
      </c>
      <c r="I273" s="28">
        <v>0</v>
      </c>
      <c r="J273" s="28">
        <v>0</v>
      </c>
      <c r="K273" s="28">
        <v>0</v>
      </c>
      <c r="L273" s="28">
        <v>0</v>
      </c>
      <c r="M273" s="28"/>
      <c r="N273" s="28">
        <v>9600</v>
      </c>
      <c r="O273" s="28">
        <v>0</v>
      </c>
      <c r="P273" s="28">
        <v>0</v>
      </c>
      <c r="Q273" s="142">
        <f t="shared" si="72"/>
        <v>676833</v>
      </c>
      <c r="S273" s="34"/>
    </row>
    <row r="274" spans="1:19" ht="15" customHeight="1">
      <c r="A274" s="136" t="s">
        <v>237</v>
      </c>
      <c r="B274" s="8">
        <v>0</v>
      </c>
      <c r="C274" s="140">
        <v>0</v>
      </c>
      <c r="D274" s="5">
        <v>0</v>
      </c>
      <c r="E274" s="5">
        <v>0</v>
      </c>
      <c r="F274" s="28">
        <v>0</v>
      </c>
      <c r="G274" s="28">
        <v>0</v>
      </c>
      <c r="H274" s="28">
        <v>16712</v>
      </c>
      <c r="I274" s="28">
        <v>0</v>
      </c>
      <c r="J274" s="28">
        <v>0</v>
      </c>
      <c r="K274" s="28">
        <v>0</v>
      </c>
      <c r="L274" s="28">
        <v>0</v>
      </c>
      <c r="M274" s="28"/>
      <c r="N274" s="28">
        <v>-4600</v>
      </c>
      <c r="O274" s="28">
        <v>0</v>
      </c>
      <c r="P274" s="28">
        <v>0</v>
      </c>
      <c r="Q274" s="142">
        <f>SUM(B274:P274)</f>
        <v>12112</v>
      </c>
    </row>
    <row r="275" spans="1:19" ht="15" customHeight="1">
      <c r="A275" s="136" t="s">
        <v>280</v>
      </c>
      <c r="B275" s="6">
        <f>B273+B274</f>
        <v>110454</v>
      </c>
      <c r="C275" s="6">
        <f t="shared" ref="C275:P275" si="91">C273+C274</f>
        <v>34720</v>
      </c>
      <c r="D275" s="6">
        <f t="shared" si="91"/>
        <v>289946</v>
      </c>
      <c r="E275" s="6">
        <f t="shared" si="91"/>
        <v>69848</v>
      </c>
      <c r="F275" s="6">
        <f t="shared" si="91"/>
        <v>1150</v>
      </c>
      <c r="G275" s="6">
        <f t="shared" si="91"/>
        <v>48501</v>
      </c>
      <c r="H275" s="6">
        <f t="shared" si="91"/>
        <v>129326</v>
      </c>
      <c r="I275" s="6">
        <f t="shared" si="91"/>
        <v>0</v>
      </c>
      <c r="J275" s="6">
        <f t="shared" si="91"/>
        <v>0</v>
      </c>
      <c r="K275" s="6">
        <f t="shared" si="91"/>
        <v>0</v>
      </c>
      <c r="L275" s="6">
        <f t="shared" si="91"/>
        <v>0</v>
      </c>
      <c r="M275" s="6"/>
      <c r="N275" s="6">
        <f t="shared" si="91"/>
        <v>5000</v>
      </c>
      <c r="O275" s="6">
        <f t="shared" si="91"/>
        <v>0</v>
      </c>
      <c r="P275" s="6">
        <f t="shared" si="91"/>
        <v>0</v>
      </c>
      <c r="Q275" s="142">
        <f t="shared" si="72"/>
        <v>688945</v>
      </c>
    </row>
    <row r="276" spans="1:19" ht="23.25" customHeight="1">
      <c r="A276" s="4" t="s">
        <v>86</v>
      </c>
      <c r="B276" s="8">
        <v>85770</v>
      </c>
      <c r="C276" s="8">
        <v>25290</v>
      </c>
      <c r="D276" s="5">
        <v>112852</v>
      </c>
      <c r="E276" s="5">
        <v>27186</v>
      </c>
      <c r="F276" s="28">
        <v>40</v>
      </c>
      <c r="G276" s="28">
        <v>14733</v>
      </c>
      <c r="H276" s="28">
        <v>25412</v>
      </c>
      <c r="I276" s="28">
        <v>0</v>
      </c>
      <c r="J276" s="28">
        <v>0</v>
      </c>
      <c r="K276" s="28">
        <v>0</v>
      </c>
      <c r="L276" s="28">
        <v>0</v>
      </c>
      <c r="M276" s="28"/>
      <c r="N276" s="28">
        <v>850</v>
      </c>
      <c r="O276" s="28">
        <v>0</v>
      </c>
      <c r="P276" s="28">
        <v>0</v>
      </c>
      <c r="Q276" s="142">
        <f t="shared" si="72"/>
        <v>292133</v>
      </c>
    </row>
    <row r="277" spans="1:19" ht="15" customHeight="1">
      <c r="A277" s="136" t="s">
        <v>237</v>
      </c>
      <c r="B277" s="8">
        <v>0</v>
      </c>
      <c r="C277" s="8">
        <v>0</v>
      </c>
      <c r="D277" s="5">
        <v>0</v>
      </c>
      <c r="E277" s="5">
        <v>0</v>
      </c>
      <c r="F277" s="28">
        <v>0</v>
      </c>
      <c r="G277" s="28">
        <v>1200</v>
      </c>
      <c r="H277" s="28">
        <v>2864</v>
      </c>
      <c r="I277" s="28">
        <v>0</v>
      </c>
      <c r="J277" s="28">
        <v>0</v>
      </c>
      <c r="K277" s="28">
        <v>0</v>
      </c>
      <c r="L277" s="28">
        <v>0</v>
      </c>
      <c r="M277" s="28"/>
      <c r="N277" s="28">
        <v>0</v>
      </c>
      <c r="O277" s="28">
        <v>0</v>
      </c>
      <c r="P277" s="28">
        <v>0</v>
      </c>
      <c r="Q277" s="142">
        <f t="shared" si="72"/>
        <v>4064</v>
      </c>
    </row>
    <row r="278" spans="1:19" ht="15" customHeight="1">
      <c r="A278" s="136" t="s">
        <v>280</v>
      </c>
      <c r="B278" s="8">
        <f>B276+B277</f>
        <v>85770</v>
      </c>
      <c r="C278" s="8">
        <f t="shared" ref="C278:P278" si="92">C276+C277</f>
        <v>25290</v>
      </c>
      <c r="D278" s="8">
        <f t="shared" si="92"/>
        <v>112852</v>
      </c>
      <c r="E278" s="8">
        <f t="shared" si="92"/>
        <v>27186</v>
      </c>
      <c r="F278" s="8">
        <f t="shared" si="92"/>
        <v>40</v>
      </c>
      <c r="G278" s="8">
        <f t="shared" si="92"/>
        <v>15933</v>
      </c>
      <c r="H278" s="8">
        <f t="shared" si="92"/>
        <v>28276</v>
      </c>
      <c r="I278" s="8">
        <f t="shared" si="92"/>
        <v>0</v>
      </c>
      <c r="J278" s="8">
        <f t="shared" si="92"/>
        <v>0</v>
      </c>
      <c r="K278" s="8">
        <f t="shared" si="92"/>
        <v>0</v>
      </c>
      <c r="L278" s="8">
        <f t="shared" si="92"/>
        <v>0</v>
      </c>
      <c r="M278" s="8"/>
      <c r="N278" s="8">
        <f t="shared" si="92"/>
        <v>850</v>
      </c>
      <c r="O278" s="8">
        <f t="shared" si="92"/>
        <v>0</v>
      </c>
      <c r="P278" s="8">
        <f t="shared" si="92"/>
        <v>0</v>
      </c>
      <c r="Q278" s="142">
        <f t="shared" si="72"/>
        <v>296197</v>
      </c>
    </row>
    <row r="279" spans="1:19" ht="33" customHeight="1">
      <c r="A279" s="4" t="s">
        <v>218</v>
      </c>
      <c r="B279" s="8">
        <v>65325</v>
      </c>
      <c r="C279" s="8">
        <v>19428</v>
      </c>
      <c r="D279" s="5"/>
      <c r="E279" s="5"/>
      <c r="F279" s="28">
        <v>0</v>
      </c>
      <c r="G279" s="28">
        <v>7517</v>
      </c>
      <c r="H279" s="28">
        <v>15743</v>
      </c>
      <c r="I279" s="28">
        <v>0</v>
      </c>
      <c r="J279" s="28">
        <v>0</v>
      </c>
      <c r="K279" s="28">
        <v>0</v>
      </c>
      <c r="L279" s="28">
        <v>0</v>
      </c>
      <c r="M279" s="28"/>
      <c r="N279" s="28">
        <v>0</v>
      </c>
      <c r="O279" s="28">
        <v>0</v>
      </c>
      <c r="P279" s="28">
        <v>0</v>
      </c>
      <c r="Q279" s="142">
        <f t="shared" si="72"/>
        <v>108013</v>
      </c>
    </row>
    <row r="280" spans="1:19" ht="15" customHeight="1">
      <c r="A280" s="136" t="s">
        <v>237</v>
      </c>
      <c r="B280" s="8">
        <v>0</v>
      </c>
      <c r="C280" s="8">
        <v>0</v>
      </c>
      <c r="D280" s="5">
        <v>0</v>
      </c>
      <c r="E280" s="5">
        <v>0</v>
      </c>
      <c r="F280" s="28">
        <v>0</v>
      </c>
      <c r="G280" s="28">
        <v>0</v>
      </c>
      <c r="H280" s="28">
        <v>2205</v>
      </c>
      <c r="I280" s="28">
        <v>0</v>
      </c>
      <c r="J280" s="28">
        <v>0</v>
      </c>
      <c r="K280" s="28">
        <v>0</v>
      </c>
      <c r="L280" s="28">
        <v>0</v>
      </c>
      <c r="M280" s="28"/>
      <c r="N280" s="28">
        <v>360</v>
      </c>
      <c r="O280" s="28">
        <v>0</v>
      </c>
      <c r="P280" s="28">
        <v>0</v>
      </c>
      <c r="Q280" s="142">
        <f t="shared" ref="Q280:Q342" si="93">SUM(B280:P280)</f>
        <v>2565</v>
      </c>
    </row>
    <row r="281" spans="1:19" ht="15" customHeight="1">
      <c r="A281" s="136" t="s">
        <v>280</v>
      </c>
      <c r="B281" s="8">
        <f>B279+B280</f>
        <v>65325</v>
      </c>
      <c r="C281" s="8">
        <f t="shared" ref="C281:P281" si="94">C279+C280</f>
        <v>19428</v>
      </c>
      <c r="D281" s="8">
        <f t="shared" si="94"/>
        <v>0</v>
      </c>
      <c r="E281" s="8">
        <f t="shared" si="94"/>
        <v>0</v>
      </c>
      <c r="F281" s="8">
        <f t="shared" si="94"/>
        <v>0</v>
      </c>
      <c r="G281" s="8">
        <f t="shared" si="94"/>
        <v>7517</v>
      </c>
      <c r="H281" s="8">
        <f t="shared" si="94"/>
        <v>17948</v>
      </c>
      <c r="I281" s="8">
        <f t="shared" si="94"/>
        <v>0</v>
      </c>
      <c r="J281" s="8">
        <f t="shared" si="94"/>
        <v>0</v>
      </c>
      <c r="K281" s="8">
        <f t="shared" si="94"/>
        <v>0</v>
      </c>
      <c r="L281" s="8">
        <f t="shared" si="94"/>
        <v>0</v>
      </c>
      <c r="M281" s="8"/>
      <c r="N281" s="8">
        <f t="shared" si="94"/>
        <v>360</v>
      </c>
      <c r="O281" s="8">
        <f t="shared" si="94"/>
        <v>0</v>
      </c>
      <c r="P281" s="8">
        <f t="shared" si="94"/>
        <v>0</v>
      </c>
      <c r="Q281" s="142">
        <f t="shared" si="93"/>
        <v>110578</v>
      </c>
    </row>
    <row r="282" spans="1:19" ht="15.75" customHeight="1">
      <c r="A282" s="146" t="s">
        <v>186</v>
      </c>
      <c r="B282" s="8">
        <v>0</v>
      </c>
      <c r="C282" s="8">
        <v>0</v>
      </c>
      <c r="D282" s="8">
        <v>181570</v>
      </c>
      <c r="E282" s="8">
        <v>45354</v>
      </c>
      <c r="F282" s="8">
        <v>0</v>
      </c>
      <c r="G282" s="8">
        <v>18418</v>
      </c>
      <c r="H282" s="8">
        <v>39042</v>
      </c>
      <c r="I282" s="8">
        <v>160</v>
      </c>
      <c r="J282" s="8">
        <v>400</v>
      </c>
      <c r="K282" s="8"/>
      <c r="L282" s="8"/>
      <c r="M282" s="8"/>
      <c r="N282" s="8">
        <v>200</v>
      </c>
      <c r="O282" s="8">
        <v>1074</v>
      </c>
      <c r="P282" s="8"/>
      <c r="Q282" s="142">
        <f t="shared" si="93"/>
        <v>286218</v>
      </c>
    </row>
    <row r="283" spans="1:19" ht="15" customHeight="1">
      <c r="A283" s="136" t="s">
        <v>237</v>
      </c>
      <c r="B283" s="8">
        <v>0</v>
      </c>
      <c r="C283" s="8">
        <v>0</v>
      </c>
      <c r="D283" s="8">
        <v>0</v>
      </c>
      <c r="E283" s="8">
        <v>0</v>
      </c>
      <c r="F283" s="8">
        <v>0</v>
      </c>
      <c r="G283" s="8">
        <v>2000</v>
      </c>
      <c r="H283" s="8">
        <v>3115</v>
      </c>
      <c r="I283" s="8">
        <v>0</v>
      </c>
      <c r="J283" s="8">
        <v>0</v>
      </c>
      <c r="K283" s="8">
        <v>0</v>
      </c>
      <c r="L283" s="8">
        <v>0</v>
      </c>
      <c r="M283" s="8"/>
      <c r="N283" s="8">
        <v>385</v>
      </c>
      <c r="O283" s="8">
        <v>0</v>
      </c>
      <c r="P283" s="8"/>
      <c r="Q283" s="142">
        <f t="shared" si="93"/>
        <v>5500</v>
      </c>
    </row>
    <row r="284" spans="1:19" ht="15" customHeight="1">
      <c r="A284" s="136" t="s">
        <v>280</v>
      </c>
      <c r="B284" s="8">
        <f>B282+B283</f>
        <v>0</v>
      </c>
      <c r="C284" s="8">
        <f>C283</f>
        <v>0</v>
      </c>
      <c r="D284" s="8">
        <f>D283+D282</f>
        <v>181570</v>
      </c>
      <c r="E284" s="8">
        <f t="shared" ref="E284:P284" si="95">E283+E282</f>
        <v>45354</v>
      </c>
      <c r="F284" s="8">
        <f t="shared" si="95"/>
        <v>0</v>
      </c>
      <c r="G284" s="8">
        <f t="shared" si="95"/>
        <v>20418</v>
      </c>
      <c r="H284" s="8">
        <f t="shared" si="95"/>
        <v>42157</v>
      </c>
      <c r="I284" s="8">
        <f t="shared" si="95"/>
        <v>160</v>
      </c>
      <c r="J284" s="8">
        <f t="shared" si="95"/>
        <v>400</v>
      </c>
      <c r="K284" s="8">
        <f t="shared" si="95"/>
        <v>0</v>
      </c>
      <c r="L284" s="8">
        <f t="shared" si="95"/>
        <v>0</v>
      </c>
      <c r="M284" s="8">
        <f t="shared" si="95"/>
        <v>0</v>
      </c>
      <c r="N284" s="8">
        <f t="shared" si="95"/>
        <v>585</v>
      </c>
      <c r="O284" s="8">
        <f t="shared" si="95"/>
        <v>1074</v>
      </c>
      <c r="P284" s="8">
        <f t="shared" si="95"/>
        <v>0</v>
      </c>
      <c r="Q284" s="142">
        <f>SUM(B284:P284)</f>
        <v>291718</v>
      </c>
    </row>
    <row r="285" spans="1:19" ht="15" customHeight="1">
      <c r="A285" s="4" t="s">
        <v>87</v>
      </c>
      <c r="B285" s="8">
        <v>157245</v>
      </c>
      <c r="C285" s="8">
        <v>45347</v>
      </c>
      <c r="D285" s="5">
        <v>245682</v>
      </c>
      <c r="E285" s="5">
        <v>59185</v>
      </c>
      <c r="F285" s="28">
        <v>180</v>
      </c>
      <c r="G285" s="28">
        <v>52810</v>
      </c>
      <c r="H285" s="28">
        <v>57505</v>
      </c>
      <c r="I285" s="28">
        <v>0</v>
      </c>
      <c r="J285" s="28">
        <v>0</v>
      </c>
      <c r="K285" s="28">
        <v>0</v>
      </c>
      <c r="L285" s="28">
        <v>0</v>
      </c>
      <c r="M285" s="28">
        <v>0</v>
      </c>
      <c r="N285" s="28">
        <v>5305</v>
      </c>
      <c r="O285" s="28">
        <v>0</v>
      </c>
      <c r="P285" s="28">
        <v>0</v>
      </c>
      <c r="Q285" s="142">
        <f t="shared" si="93"/>
        <v>623259</v>
      </c>
    </row>
    <row r="286" spans="1:19" ht="14.25" customHeight="1">
      <c r="A286" s="136" t="s">
        <v>237</v>
      </c>
      <c r="B286" s="8">
        <v>0</v>
      </c>
      <c r="C286" s="8">
        <v>0</v>
      </c>
      <c r="D286" s="5">
        <v>0</v>
      </c>
      <c r="E286" s="5">
        <v>0</v>
      </c>
      <c r="F286" s="28">
        <v>0</v>
      </c>
      <c r="G286" s="28">
        <v>0</v>
      </c>
      <c r="H286" s="28">
        <v>8709</v>
      </c>
      <c r="I286" s="28">
        <v>0</v>
      </c>
      <c r="J286" s="28">
        <v>0</v>
      </c>
      <c r="K286" s="28">
        <v>0</v>
      </c>
      <c r="L286" s="28">
        <v>0</v>
      </c>
      <c r="M286" s="28">
        <v>0</v>
      </c>
      <c r="N286" s="28">
        <v>0</v>
      </c>
      <c r="O286" s="28">
        <v>0</v>
      </c>
      <c r="P286" s="28">
        <v>0</v>
      </c>
      <c r="Q286" s="142">
        <f t="shared" si="93"/>
        <v>8709</v>
      </c>
    </row>
    <row r="287" spans="1:19" ht="15.75">
      <c r="A287" s="136" t="s">
        <v>280</v>
      </c>
      <c r="B287" s="8">
        <f t="shared" ref="B287:P287" si="96">B285+B286</f>
        <v>157245</v>
      </c>
      <c r="C287" s="8">
        <f t="shared" si="96"/>
        <v>45347</v>
      </c>
      <c r="D287" s="8">
        <f t="shared" si="96"/>
        <v>245682</v>
      </c>
      <c r="E287" s="8">
        <f t="shared" si="96"/>
        <v>59185</v>
      </c>
      <c r="F287" s="8">
        <f t="shared" si="96"/>
        <v>180</v>
      </c>
      <c r="G287" s="8">
        <f t="shared" si="96"/>
        <v>52810</v>
      </c>
      <c r="H287" s="8">
        <f t="shared" si="96"/>
        <v>66214</v>
      </c>
      <c r="I287" s="8">
        <f t="shared" si="96"/>
        <v>0</v>
      </c>
      <c r="J287" s="8">
        <f t="shared" si="96"/>
        <v>0</v>
      </c>
      <c r="K287" s="8">
        <f t="shared" si="96"/>
        <v>0</v>
      </c>
      <c r="L287" s="8">
        <f t="shared" si="96"/>
        <v>0</v>
      </c>
      <c r="M287" s="8">
        <f t="shared" si="96"/>
        <v>0</v>
      </c>
      <c r="N287" s="8">
        <f t="shared" si="96"/>
        <v>5305</v>
      </c>
      <c r="O287" s="8">
        <f t="shared" si="96"/>
        <v>0</v>
      </c>
      <c r="P287" s="8">
        <f t="shared" si="96"/>
        <v>0</v>
      </c>
      <c r="Q287" s="142">
        <f t="shared" si="93"/>
        <v>631968</v>
      </c>
      <c r="R287" s="29"/>
    </row>
    <row r="288" spans="1:19" ht="30">
      <c r="A288" s="4" t="s">
        <v>228</v>
      </c>
      <c r="B288" s="8">
        <v>203991</v>
      </c>
      <c r="C288" s="8">
        <v>59039</v>
      </c>
      <c r="D288" s="5">
        <v>153340</v>
      </c>
      <c r="E288" s="5">
        <v>36940</v>
      </c>
      <c r="F288" s="28">
        <v>310</v>
      </c>
      <c r="G288" s="28">
        <v>116997</v>
      </c>
      <c r="H288" s="28">
        <v>44704</v>
      </c>
      <c r="I288" s="28">
        <v>0</v>
      </c>
      <c r="J288" s="28">
        <v>0</v>
      </c>
      <c r="K288" s="28">
        <v>0</v>
      </c>
      <c r="L288" s="28">
        <v>0</v>
      </c>
      <c r="M288" s="28">
        <v>5237</v>
      </c>
      <c r="N288" s="28">
        <v>9037</v>
      </c>
      <c r="O288" s="28">
        <v>9000</v>
      </c>
      <c r="P288" s="28">
        <v>0</v>
      </c>
      <c r="Q288" s="142">
        <f t="shared" si="93"/>
        <v>638595</v>
      </c>
    </row>
    <row r="289" spans="1:17" ht="16.5" customHeight="1">
      <c r="A289" s="136" t="s">
        <v>237</v>
      </c>
      <c r="B289" s="8">
        <v>0</v>
      </c>
      <c r="C289" s="8">
        <v>0</v>
      </c>
      <c r="D289" s="5">
        <v>0</v>
      </c>
      <c r="E289" s="5">
        <v>0</v>
      </c>
      <c r="F289" s="28">
        <v>150</v>
      </c>
      <c r="G289" s="28">
        <v>5200</v>
      </c>
      <c r="H289" s="28">
        <v>5749</v>
      </c>
      <c r="I289" s="28">
        <v>0</v>
      </c>
      <c r="J289" s="28">
        <v>0</v>
      </c>
      <c r="K289" s="28">
        <v>0</v>
      </c>
      <c r="L289" s="28">
        <v>0</v>
      </c>
      <c r="M289" s="28">
        <v>-5000</v>
      </c>
      <c r="N289" s="28">
        <v>0</v>
      </c>
      <c r="O289" s="28">
        <v>0</v>
      </c>
      <c r="P289" s="28">
        <v>0</v>
      </c>
      <c r="Q289" s="142">
        <f t="shared" si="93"/>
        <v>6099</v>
      </c>
    </row>
    <row r="290" spans="1:17" ht="19.5" customHeight="1">
      <c r="A290" s="136" t="s">
        <v>280</v>
      </c>
      <c r="B290" s="8">
        <f>B288+B289</f>
        <v>203991</v>
      </c>
      <c r="C290" s="8">
        <f t="shared" ref="C290:P290" si="97">C288+C289</f>
        <v>59039</v>
      </c>
      <c r="D290" s="8">
        <f t="shared" si="97"/>
        <v>153340</v>
      </c>
      <c r="E290" s="8">
        <f t="shared" si="97"/>
        <v>36940</v>
      </c>
      <c r="F290" s="8">
        <f t="shared" si="97"/>
        <v>460</v>
      </c>
      <c r="G290" s="8">
        <f t="shared" si="97"/>
        <v>122197</v>
      </c>
      <c r="H290" s="8">
        <f t="shared" si="97"/>
        <v>50453</v>
      </c>
      <c r="I290" s="8">
        <f t="shared" si="97"/>
        <v>0</v>
      </c>
      <c r="J290" s="8">
        <f t="shared" si="97"/>
        <v>0</v>
      </c>
      <c r="K290" s="8">
        <f t="shared" si="97"/>
        <v>0</v>
      </c>
      <c r="L290" s="8">
        <f t="shared" si="97"/>
        <v>0</v>
      </c>
      <c r="M290" s="8">
        <f t="shared" si="97"/>
        <v>237</v>
      </c>
      <c r="N290" s="8">
        <f t="shared" si="97"/>
        <v>9037</v>
      </c>
      <c r="O290" s="8">
        <f t="shared" si="97"/>
        <v>9000</v>
      </c>
      <c r="P290" s="8">
        <f t="shared" si="97"/>
        <v>0</v>
      </c>
      <c r="Q290" s="142">
        <f t="shared" si="93"/>
        <v>644694</v>
      </c>
    </row>
    <row r="291" spans="1:17" ht="24" customHeight="1">
      <c r="A291" s="4" t="s">
        <v>88</v>
      </c>
      <c r="B291" s="8">
        <v>122987</v>
      </c>
      <c r="C291" s="140">
        <v>36519</v>
      </c>
      <c r="D291" s="93">
        <v>97475</v>
      </c>
      <c r="E291" s="93">
        <v>23482</v>
      </c>
      <c r="F291" s="141">
        <v>100</v>
      </c>
      <c r="G291" s="141">
        <v>16984</v>
      </c>
      <c r="H291" s="28">
        <v>38395</v>
      </c>
      <c r="I291" s="28">
        <v>0</v>
      </c>
      <c r="J291" s="28">
        <v>232</v>
      </c>
      <c r="K291" s="28">
        <v>0</v>
      </c>
      <c r="L291" s="28">
        <v>0</v>
      </c>
      <c r="M291" s="28">
        <v>4000</v>
      </c>
      <c r="N291" s="28">
        <v>1819</v>
      </c>
      <c r="O291" s="28">
        <v>0</v>
      </c>
      <c r="P291" s="28">
        <v>0</v>
      </c>
      <c r="Q291" s="142">
        <f t="shared" si="93"/>
        <v>341993</v>
      </c>
    </row>
    <row r="292" spans="1:17" ht="15" customHeight="1">
      <c r="A292" s="136" t="s">
        <v>237</v>
      </c>
      <c r="B292" s="8">
        <v>0</v>
      </c>
      <c r="C292" s="8">
        <v>0</v>
      </c>
      <c r="D292" s="5">
        <v>0</v>
      </c>
      <c r="E292" s="5">
        <v>0</v>
      </c>
      <c r="F292" s="28">
        <v>0</v>
      </c>
      <c r="G292" s="28">
        <v>800</v>
      </c>
      <c r="H292" s="28">
        <v>3482</v>
      </c>
      <c r="I292" s="28">
        <v>0</v>
      </c>
      <c r="J292" s="28"/>
      <c r="K292" s="28">
        <v>0</v>
      </c>
      <c r="L292" s="28">
        <v>0</v>
      </c>
      <c r="M292" s="28">
        <v>-800</v>
      </c>
      <c r="N292" s="28">
        <v>0</v>
      </c>
      <c r="O292" s="28">
        <v>0</v>
      </c>
      <c r="P292" s="28">
        <v>0</v>
      </c>
      <c r="Q292" s="142">
        <f>SUM(B292:P292)</f>
        <v>3482</v>
      </c>
    </row>
    <row r="293" spans="1:17" ht="15" customHeight="1">
      <c r="A293" s="136" t="s">
        <v>280</v>
      </c>
      <c r="B293" s="8">
        <f>B291+B292</f>
        <v>122987</v>
      </c>
      <c r="C293" s="8">
        <f>C291+C292</f>
        <v>36519</v>
      </c>
      <c r="D293" s="8">
        <f t="shared" ref="D293:P293" si="98">D291+D292</f>
        <v>97475</v>
      </c>
      <c r="E293" s="8">
        <f t="shared" si="98"/>
        <v>23482</v>
      </c>
      <c r="F293" s="8">
        <f t="shared" si="98"/>
        <v>100</v>
      </c>
      <c r="G293" s="8">
        <f t="shared" si="98"/>
        <v>17784</v>
      </c>
      <c r="H293" s="8">
        <f>H291+H292</f>
        <v>41877</v>
      </c>
      <c r="I293" s="8">
        <f t="shared" si="98"/>
        <v>0</v>
      </c>
      <c r="J293" s="8">
        <f t="shared" si="98"/>
        <v>232</v>
      </c>
      <c r="K293" s="8">
        <f t="shared" si="98"/>
        <v>0</v>
      </c>
      <c r="L293" s="8">
        <f t="shared" si="98"/>
        <v>0</v>
      </c>
      <c r="M293" s="8">
        <f t="shared" si="98"/>
        <v>3200</v>
      </c>
      <c r="N293" s="8">
        <f t="shared" si="98"/>
        <v>1819</v>
      </c>
      <c r="O293" s="8">
        <f t="shared" si="98"/>
        <v>0</v>
      </c>
      <c r="P293" s="8">
        <f t="shared" si="98"/>
        <v>0</v>
      </c>
      <c r="Q293" s="142">
        <f>SUM(B293:P293)</f>
        <v>345475</v>
      </c>
    </row>
    <row r="294" spans="1:17" ht="30" customHeight="1">
      <c r="A294" s="4" t="s">
        <v>219</v>
      </c>
      <c r="B294" s="8">
        <v>23709</v>
      </c>
      <c r="C294" s="8">
        <v>7178</v>
      </c>
      <c r="D294" s="5"/>
      <c r="E294" s="5"/>
      <c r="F294" s="28">
        <v>6</v>
      </c>
      <c r="G294" s="28">
        <v>2580</v>
      </c>
      <c r="H294" s="28">
        <v>12813</v>
      </c>
      <c r="I294" s="28">
        <v>0</v>
      </c>
      <c r="J294" s="28">
        <v>80</v>
      </c>
      <c r="K294" s="28">
        <v>0</v>
      </c>
      <c r="L294" s="28">
        <v>0</v>
      </c>
      <c r="M294" s="28"/>
      <c r="N294" s="28">
        <v>240</v>
      </c>
      <c r="O294" s="28">
        <v>0</v>
      </c>
      <c r="P294" s="28">
        <v>0</v>
      </c>
      <c r="Q294" s="142">
        <f t="shared" si="93"/>
        <v>46606</v>
      </c>
    </row>
    <row r="295" spans="1:17" ht="15" customHeight="1">
      <c r="A295" s="136" t="s">
        <v>237</v>
      </c>
      <c r="B295" s="8">
        <v>0</v>
      </c>
      <c r="C295" s="8">
        <v>0</v>
      </c>
      <c r="D295" s="5">
        <v>0</v>
      </c>
      <c r="E295" s="5">
        <v>0</v>
      </c>
      <c r="F295" s="28">
        <v>0</v>
      </c>
      <c r="G295" s="28">
        <v>12298</v>
      </c>
      <c r="H295" s="28">
        <v>-1311</v>
      </c>
      <c r="I295" s="28">
        <v>0</v>
      </c>
      <c r="J295" s="28">
        <v>-4</v>
      </c>
      <c r="K295" s="28">
        <v>0</v>
      </c>
      <c r="L295" s="28">
        <v>0</v>
      </c>
      <c r="M295" s="28"/>
      <c r="N295" s="28">
        <v>354</v>
      </c>
      <c r="O295" s="28">
        <v>0</v>
      </c>
      <c r="P295" s="28">
        <v>0</v>
      </c>
      <c r="Q295" s="142">
        <f>SUM(B295:P295)</f>
        <v>11337</v>
      </c>
    </row>
    <row r="296" spans="1:17" ht="15" customHeight="1">
      <c r="A296" s="136" t="s">
        <v>280</v>
      </c>
      <c r="B296" s="92">
        <f>B294+B295</f>
        <v>23709</v>
      </c>
      <c r="C296" s="92">
        <f t="shared" ref="C296:P296" si="99">C294+C295</f>
        <v>7178</v>
      </c>
      <c r="D296" s="92">
        <f t="shared" si="99"/>
        <v>0</v>
      </c>
      <c r="E296" s="6">
        <f t="shared" si="99"/>
        <v>0</v>
      </c>
      <c r="F296" s="6">
        <f t="shared" si="99"/>
        <v>6</v>
      </c>
      <c r="G296" s="6">
        <f t="shared" si="99"/>
        <v>14878</v>
      </c>
      <c r="H296" s="6">
        <f t="shared" si="99"/>
        <v>11502</v>
      </c>
      <c r="I296" s="6">
        <f t="shared" si="99"/>
        <v>0</v>
      </c>
      <c r="J296" s="6">
        <f t="shared" si="99"/>
        <v>76</v>
      </c>
      <c r="K296" s="6">
        <f t="shared" si="99"/>
        <v>0</v>
      </c>
      <c r="L296" s="6">
        <f t="shared" si="99"/>
        <v>0</v>
      </c>
      <c r="M296" s="6"/>
      <c r="N296" s="6">
        <f t="shared" si="99"/>
        <v>594</v>
      </c>
      <c r="O296" s="6">
        <f t="shared" si="99"/>
        <v>0</v>
      </c>
      <c r="P296" s="6">
        <f t="shared" si="99"/>
        <v>0</v>
      </c>
      <c r="Q296" s="142">
        <f t="shared" si="93"/>
        <v>57943</v>
      </c>
    </row>
    <row r="297" spans="1:17" ht="15" customHeight="1">
      <c r="A297" s="4" t="s">
        <v>89</v>
      </c>
      <c r="B297" s="140">
        <v>77520</v>
      </c>
      <c r="C297" s="140">
        <v>23185</v>
      </c>
      <c r="D297" s="93">
        <v>107823</v>
      </c>
      <c r="E297" s="5">
        <v>25975</v>
      </c>
      <c r="F297" s="28">
        <v>0</v>
      </c>
      <c r="G297" s="28">
        <v>19056</v>
      </c>
      <c r="H297" s="28">
        <v>28427</v>
      </c>
      <c r="I297" s="28">
        <v>0</v>
      </c>
      <c r="J297" s="28">
        <v>0</v>
      </c>
      <c r="K297" s="28">
        <v>0</v>
      </c>
      <c r="L297" s="28">
        <v>0</v>
      </c>
      <c r="M297" s="28"/>
      <c r="N297" s="28">
        <v>4801</v>
      </c>
      <c r="O297" s="28">
        <v>0</v>
      </c>
      <c r="P297" s="28">
        <v>0</v>
      </c>
      <c r="Q297" s="142">
        <f t="shared" si="93"/>
        <v>286787</v>
      </c>
    </row>
    <row r="298" spans="1:17" ht="15" customHeight="1">
      <c r="A298" s="136" t="s">
        <v>237</v>
      </c>
      <c r="B298" s="140">
        <v>0</v>
      </c>
      <c r="C298" s="140">
        <v>0</v>
      </c>
      <c r="D298" s="93">
        <v>0</v>
      </c>
      <c r="E298" s="5">
        <v>0</v>
      </c>
      <c r="F298" s="28">
        <v>0</v>
      </c>
      <c r="G298" s="28">
        <v>0</v>
      </c>
      <c r="H298" s="28">
        <v>2791</v>
      </c>
      <c r="I298" s="28">
        <v>0</v>
      </c>
      <c r="J298" s="28">
        <v>0</v>
      </c>
      <c r="K298" s="28">
        <v>0</v>
      </c>
      <c r="L298" s="28">
        <v>0</v>
      </c>
      <c r="M298" s="28"/>
      <c r="N298" s="28">
        <v>290</v>
      </c>
      <c r="O298" s="28">
        <v>0</v>
      </c>
      <c r="P298" s="28">
        <v>0</v>
      </c>
      <c r="Q298" s="142">
        <f>SUM(B298:P298)</f>
        <v>3081</v>
      </c>
    </row>
    <row r="299" spans="1:17" ht="15" customHeight="1">
      <c r="A299" s="136" t="s">
        <v>280</v>
      </c>
      <c r="B299" s="92">
        <f>B297+B298</f>
        <v>77520</v>
      </c>
      <c r="C299" s="92">
        <f t="shared" ref="C299:P299" si="100">C297+C298</f>
        <v>23185</v>
      </c>
      <c r="D299" s="92">
        <f t="shared" si="100"/>
        <v>107823</v>
      </c>
      <c r="E299" s="6">
        <f t="shared" si="100"/>
        <v>25975</v>
      </c>
      <c r="F299" s="6">
        <f t="shared" si="100"/>
        <v>0</v>
      </c>
      <c r="G299" s="6">
        <f t="shared" si="100"/>
        <v>19056</v>
      </c>
      <c r="H299" s="6">
        <f t="shared" si="100"/>
        <v>31218</v>
      </c>
      <c r="I299" s="6">
        <f t="shared" si="100"/>
        <v>0</v>
      </c>
      <c r="J299" s="6">
        <f t="shared" si="100"/>
        <v>0</v>
      </c>
      <c r="K299" s="6">
        <f t="shared" si="100"/>
        <v>0</v>
      </c>
      <c r="L299" s="6">
        <f t="shared" si="100"/>
        <v>0</v>
      </c>
      <c r="M299" s="6"/>
      <c r="N299" s="6">
        <f t="shared" si="100"/>
        <v>5091</v>
      </c>
      <c r="O299" s="6">
        <f t="shared" si="100"/>
        <v>0</v>
      </c>
      <c r="P299" s="6">
        <f t="shared" si="100"/>
        <v>0</v>
      </c>
      <c r="Q299" s="142">
        <f t="shared" si="93"/>
        <v>289868</v>
      </c>
    </row>
    <row r="300" spans="1:17" ht="30" customHeight="1">
      <c r="A300" s="4" t="s">
        <v>223</v>
      </c>
      <c r="B300" s="140">
        <v>28320</v>
      </c>
      <c r="C300" s="140">
        <v>8649</v>
      </c>
      <c r="D300" s="93"/>
      <c r="E300" s="5"/>
      <c r="F300" s="28">
        <v>0</v>
      </c>
      <c r="G300" s="28">
        <v>1607</v>
      </c>
      <c r="H300" s="28">
        <v>4683</v>
      </c>
      <c r="I300" s="28">
        <v>0</v>
      </c>
      <c r="J300" s="28">
        <v>0</v>
      </c>
      <c r="K300" s="28">
        <v>0</v>
      </c>
      <c r="L300" s="28">
        <v>0</v>
      </c>
      <c r="M300" s="28"/>
      <c r="N300" s="28">
        <v>0</v>
      </c>
      <c r="O300" s="28">
        <v>0</v>
      </c>
      <c r="P300" s="28">
        <v>0</v>
      </c>
      <c r="Q300" s="142">
        <f t="shared" si="93"/>
        <v>43259</v>
      </c>
    </row>
    <row r="301" spans="1:17" ht="15" customHeight="1">
      <c r="A301" s="136" t="s">
        <v>237</v>
      </c>
      <c r="B301" s="140">
        <v>0</v>
      </c>
      <c r="C301" s="140">
        <v>0</v>
      </c>
      <c r="D301" s="93"/>
      <c r="E301" s="5"/>
      <c r="F301" s="28">
        <v>0</v>
      </c>
      <c r="G301" s="28">
        <v>0</v>
      </c>
      <c r="H301" s="28">
        <v>125</v>
      </c>
      <c r="I301" s="28">
        <v>0</v>
      </c>
      <c r="J301" s="28">
        <v>0</v>
      </c>
      <c r="K301" s="28">
        <v>0</v>
      </c>
      <c r="L301" s="28">
        <v>0</v>
      </c>
      <c r="M301" s="28"/>
      <c r="N301" s="28">
        <v>0</v>
      </c>
      <c r="O301" s="28">
        <v>0</v>
      </c>
      <c r="P301" s="28">
        <v>0</v>
      </c>
      <c r="Q301" s="142">
        <f t="shared" si="93"/>
        <v>125</v>
      </c>
    </row>
    <row r="302" spans="1:17" ht="15" customHeight="1">
      <c r="A302" s="136" t="s">
        <v>280</v>
      </c>
      <c r="B302" s="140">
        <f>B300+B301</f>
        <v>28320</v>
      </c>
      <c r="C302" s="140">
        <f t="shared" ref="C302:P302" si="101">C300+C301</f>
        <v>8649</v>
      </c>
      <c r="D302" s="140">
        <f t="shared" si="101"/>
        <v>0</v>
      </c>
      <c r="E302" s="8">
        <f t="shared" si="101"/>
        <v>0</v>
      </c>
      <c r="F302" s="8">
        <f t="shared" si="101"/>
        <v>0</v>
      </c>
      <c r="G302" s="8">
        <f t="shared" si="101"/>
        <v>1607</v>
      </c>
      <c r="H302" s="8">
        <f t="shared" si="101"/>
        <v>4808</v>
      </c>
      <c r="I302" s="8">
        <f t="shared" si="101"/>
        <v>0</v>
      </c>
      <c r="J302" s="8">
        <f t="shared" si="101"/>
        <v>0</v>
      </c>
      <c r="K302" s="8">
        <f t="shared" si="101"/>
        <v>0</v>
      </c>
      <c r="L302" s="8">
        <f t="shared" si="101"/>
        <v>0</v>
      </c>
      <c r="M302" s="8"/>
      <c r="N302" s="8">
        <f t="shared" si="101"/>
        <v>0</v>
      </c>
      <c r="O302" s="8">
        <f t="shared" si="101"/>
        <v>0</v>
      </c>
      <c r="P302" s="8">
        <f t="shared" si="101"/>
        <v>0</v>
      </c>
      <c r="Q302" s="142">
        <f t="shared" si="93"/>
        <v>43384</v>
      </c>
    </row>
    <row r="303" spans="1:17" ht="15" customHeight="1">
      <c r="A303" s="4" t="s">
        <v>90</v>
      </c>
      <c r="B303" s="140">
        <v>88461</v>
      </c>
      <c r="C303" s="140">
        <v>26087</v>
      </c>
      <c r="D303" s="93">
        <v>137239</v>
      </c>
      <c r="E303" s="5">
        <v>33061</v>
      </c>
      <c r="F303" s="28">
        <v>1780</v>
      </c>
      <c r="G303" s="28">
        <v>31562</v>
      </c>
      <c r="H303" s="28">
        <v>8948</v>
      </c>
      <c r="I303" s="28">
        <v>0</v>
      </c>
      <c r="J303" s="28">
        <v>0</v>
      </c>
      <c r="K303" s="28">
        <v>0</v>
      </c>
      <c r="L303" s="28">
        <v>0</v>
      </c>
      <c r="M303" s="28"/>
      <c r="N303" s="28">
        <v>1700</v>
      </c>
      <c r="O303" s="28">
        <v>0</v>
      </c>
      <c r="P303" s="28">
        <v>0</v>
      </c>
      <c r="Q303" s="142">
        <f t="shared" si="93"/>
        <v>328838</v>
      </c>
    </row>
    <row r="304" spans="1:17" ht="15" customHeight="1">
      <c r="A304" s="136" t="s">
        <v>237</v>
      </c>
      <c r="B304" s="140">
        <v>0</v>
      </c>
      <c r="C304" s="140">
        <v>0</v>
      </c>
      <c r="D304" s="93">
        <v>0</v>
      </c>
      <c r="E304" s="5">
        <v>0</v>
      </c>
      <c r="F304" s="28">
        <v>0</v>
      </c>
      <c r="G304" s="28">
        <v>4300</v>
      </c>
      <c r="H304" s="28">
        <v>360</v>
      </c>
      <c r="I304" s="28">
        <v>0</v>
      </c>
      <c r="J304" s="28">
        <v>0</v>
      </c>
      <c r="K304" s="28">
        <v>0</v>
      </c>
      <c r="L304" s="28">
        <v>0</v>
      </c>
      <c r="M304" s="28"/>
      <c r="N304" s="28">
        <v>0</v>
      </c>
      <c r="O304" s="28">
        <v>0</v>
      </c>
      <c r="P304" s="28">
        <v>0</v>
      </c>
      <c r="Q304" s="142">
        <f>SUM(B304:P304)</f>
        <v>4660</v>
      </c>
    </row>
    <row r="305" spans="1:17" ht="15" customHeight="1">
      <c r="A305" s="136" t="s">
        <v>280</v>
      </c>
      <c r="B305" s="6">
        <f>B303+B304</f>
        <v>88461</v>
      </c>
      <c r="C305" s="6">
        <f t="shared" ref="C305:P305" si="102">C303+C304</f>
        <v>26087</v>
      </c>
      <c r="D305" s="6">
        <f t="shared" si="102"/>
        <v>137239</v>
      </c>
      <c r="E305" s="6">
        <f t="shared" si="102"/>
        <v>33061</v>
      </c>
      <c r="F305" s="6">
        <f t="shared" si="102"/>
        <v>1780</v>
      </c>
      <c r="G305" s="6">
        <f t="shared" si="102"/>
        <v>35862</v>
      </c>
      <c r="H305" s="6">
        <f t="shared" si="102"/>
        <v>9308</v>
      </c>
      <c r="I305" s="6">
        <f t="shared" si="102"/>
        <v>0</v>
      </c>
      <c r="J305" s="6">
        <f t="shared" si="102"/>
        <v>0</v>
      </c>
      <c r="K305" s="6">
        <f t="shared" si="102"/>
        <v>0</v>
      </c>
      <c r="L305" s="6">
        <f t="shared" si="102"/>
        <v>0</v>
      </c>
      <c r="M305" s="6"/>
      <c r="N305" s="6">
        <f t="shared" si="102"/>
        <v>1700</v>
      </c>
      <c r="O305" s="6">
        <f t="shared" si="102"/>
        <v>0</v>
      </c>
      <c r="P305" s="6">
        <f t="shared" si="102"/>
        <v>0</v>
      </c>
      <c r="Q305" s="142">
        <f t="shared" si="93"/>
        <v>333498</v>
      </c>
    </row>
    <row r="306" spans="1:17" ht="15" customHeight="1">
      <c r="A306" s="4" t="s">
        <v>91</v>
      </c>
      <c r="B306" s="8">
        <v>37999</v>
      </c>
      <c r="C306" s="8">
        <v>11296</v>
      </c>
      <c r="D306" s="5">
        <v>34001</v>
      </c>
      <c r="E306" s="5">
        <v>8191</v>
      </c>
      <c r="F306" s="28">
        <v>231</v>
      </c>
      <c r="G306" s="28">
        <v>14217</v>
      </c>
      <c r="H306" s="28">
        <v>10559</v>
      </c>
      <c r="I306" s="28">
        <v>0</v>
      </c>
      <c r="J306" s="28">
        <v>0</v>
      </c>
      <c r="K306" s="28">
        <v>0</v>
      </c>
      <c r="L306" s="28">
        <v>0</v>
      </c>
      <c r="M306" s="28"/>
      <c r="N306" s="28">
        <v>333</v>
      </c>
      <c r="O306" s="28">
        <v>0</v>
      </c>
      <c r="P306" s="28">
        <v>3097</v>
      </c>
      <c r="Q306" s="142">
        <f t="shared" si="93"/>
        <v>119924</v>
      </c>
    </row>
    <row r="307" spans="1:17" ht="15" customHeight="1">
      <c r="A307" s="136" t="s">
        <v>237</v>
      </c>
      <c r="B307" s="8">
        <v>0</v>
      </c>
      <c r="C307" s="8">
        <v>0</v>
      </c>
      <c r="D307" s="5">
        <v>0</v>
      </c>
      <c r="E307" s="5">
        <v>0</v>
      </c>
      <c r="F307" s="28">
        <v>0</v>
      </c>
      <c r="G307" s="28">
        <v>0</v>
      </c>
      <c r="H307" s="28">
        <v>0</v>
      </c>
      <c r="I307" s="28">
        <v>0</v>
      </c>
      <c r="J307" s="28">
        <v>0</v>
      </c>
      <c r="K307" s="28">
        <v>0</v>
      </c>
      <c r="L307" s="28">
        <v>0</v>
      </c>
      <c r="M307" s="28"/>
      <c r="N307" s="28">
        <v>0</v>
      </c>
      <c r="O307" s="28">
        <v>0</v>
      </c>
      <c r="P307" s="28">
        <v>0</v>
      </c>
      <c r="Q307" s="142">
        <f>SUM(B307:P307)</f>
        <v>0</v>
      </c>
    </row>
    <row r="308" spans="1:17" ht="15" customHeight="1">
      <c r="A308" s="136" t="s">
        <v>280</v>
      </c>
      <c r="B308" s="6">
        <f>B306+B307</f>
        <v>37999</v>
      </c>
      <c r="C308" s="6">
        <f t="shared" ref="C308:P308" si="103">C306+C307</f>
        <v>11296</v>
      </c>
      <c r="D308" s="6">
        <f t="shared" si="103"/>
        <v>34001</v>
      </c>
      <c r="E308" s="6">
        <f t="shared" si="103"/>
        <v>8191</v>
      </c>
      <c r="F308" s="6">
        <f t="shared" si="103"/>
        <v>231</v>
      </c>
      <c r="G308" s="6">
        <f t="shared" si="103"/>
        <v>14217</v>
      </c>
      <c r="H308" s="6">
        <f t="shared" si="103"/>
        <v>10559</v>
      </c>
      <c r="I308" s="6">
        <f t="shared" si="103"/>
        <v>0</v>
      </c>
      <c r="J308" s="6">
        <f t="shared" si="103"/>
        <v>0</v>
      </c>
      <c r="K308" s="6">
        <f t="shared" si="103"/>
        <v>0</v>
      </c>
      <c r="L308" s="6">
        <f t="shared" si="103"/>
        <v>0</v>
      </c>
      <c r="M308" s="6"/>
      <c r="N308" s="6">
        <f t="shared" si="103"/>
        <v>333</v>
      </c>
      <c r="O308" s="6">
        <f t="shared" si="103"/>
        <v>0</v>
      </c>
      <c r="P308" s="6">
        <f t="shared" si="103"/>
        <v>3097</v>
      </c>
      <c r="Q308" s="142">
        <f t="shared" si="93"/>
        <v>119924</v>
      </c>
    </row>
    <row r="309" spans="1:17" ht="15" customHeight="1">
      <c r="A309" s="4" t="s">
        <v>92</v>
      </c>
      <c r="B309" s="8">
        <v>98044</v>
      </c>
      <c r="C309" s="8">
        <v>28464</v>
      </c>
      <c r="D309" s="5">
        <v>124448</v>
      </c>
      <c r="E309" s="5">
        <v>29979</v>
      </c>
      <c r="F309" s="28">
        <v>3557</v>
      </c>
      <c r="G309" s="28">
        <v>15221</v>
      </c>
      <c r="H309" s="28">
        <v>18769</v>
      </c>
      <c r="I309" s="28">
        <v>0</v>
      </c>
      <c r="J309" s="28">
        <v>0</v>
      </c>
      <c r="K309" s="28">
        <v>0</v>
      </c>
      <c r="L309" s="28">
        <v>0</v>
      </c>
      <c r="M309" s="28"/>
      <c r="N309" s="28">
        <v>0</v>
      </c>
      <c r="O309" s="28">
        <v>0</v>
      </c>
      <c r="P309" s="28">
        <v>0</v>
      </c>
      <c r="Q309" s="142">
        <f t="shared" si="93"/>
        <v>318482</v>
      </c>
    </row>
    <row r="310" spans="1:17" ht="15" customHeight="1">
      <c r="A310" s="136" t="s">
        <v>237</v>
      </c>
      <c r="B310" s="8">
        <v>0</v>
      </c>
      <c r="C310" s="8">
        <v>0</v>
      </c>
      <c r="D310" s="5">
        <v>0</v>
      </c>
      <c r="E310" s="5">
        <v>0</v>
      </c>
      <c r="F310" s="28">
        <v>0</v>
      </c>
      <c r="G310" s="28">
        <v>1097</v>
      </c>
      <c r="H310" s="28">
        <v>0</v>
      </c>
      <c r="I310" s="28">
        <v>0</v>
      </c>
      <c r="J310" s="28">
        <v>0</v>
      </c>
      <c r="K310" s="28">
        <v>0</v>
      </c>
      <c r="L310" s="28">
        <v>0</v>
      </c>
      <c r="M310" s="28"/>
      <c r="N310" s="28">
        <v>0</v>
      </c>
      <c r="O310" s="28">
        <v>0</v>
      </c>
      <c r="P310" s="28">
        <v>0</v>
      </c>
      <c r="Q310" s="142">
        <f>SUM(B310:P310)</f>
        <v>1097</v>
      </c>
    </row>
    <row r="311" spans="1:17" ht="15" customHeight="1">
      <c r="A311" s="136" t="s">
        <v>280</v>
      </c>
      <c r="B311" s="6">
        <f>B309+B310</f>
        <v>98044</v>
      </c>
      <c r="C311" s="6">
        <f t="shared" ref="C311:P311" si="104">C309+C310</f>
        <v>28464</v>
      </c>
      <c r="D311" s="6">
        <f t="shared" si="104"/>
        <v>124448</v>
      </c>
      <c r="E311" s="6">
        <f t="shared" si="104"/>
        <v>29979</v>
      </c>
      <c r="F311" s="6">
        <f t="shared" si="104"/>
        <v>3557</v>
      </c>
      <c r="G311" s="6">
        <f t="shared" si="104"/>
        <v>16318</v>
      </c>
      <c r="H311" s="6">
        <f t="shared" si="104"/>
        <v>18769</v>
      </c>
      <c r="I311" s="6">
        <f t="shared" si="104"/>
        <v>0</v>
      </c>
      <c r="J311" s="6">
        <f t="shared" si="104"/>
        <v>0</v>
      </c>
      <c r="K311" s="6">
        <f t="shared" si="104"/>
        <v>0</v>
      </c>
      <c r="L311" s="6">
        <f t="shared" si="104"/>
        <v>0</v>
      </c>
      <c r="M311" s="6"/>
      <c r="N311" s="6">
        <f t="shared" si="104"/>
        <v>0</v>
      </c>
      <c r="O311" s="6">
        <f t="shared" si="104"/>
        <v>0</v>
      </c>
      <c r="P311" s="6">
        <f t="shared" si="104"/>
        <v>0</v>
      </c>
      <c r="Q311" s="142">
        <f t="shared" si="93"/>
        <v>319579</v>
      </c>
    </row>
    <row r="312" spans="1:17" ht="30" customHeight="1">
      <c r="A312" s="4" t="s">
        <v>224</v>
      </c>
      <c r="B312" s="8">
        <v>51381</v>
      </c>
      <c r="C312" s="8">
        <v>15644</v>
      </c>
      <c r="D312" s="5"/>
      <c r="E312" s="5"/>
      <c r="F312" s="28">
        <v>0</v>
      </c>
      <c r="G312" s="147">
        <v>84348</v>
      </c>
      <c r="H312" s="28">
        <v>16443</v>
      </c>
      <c r="I312" s="28">
        <v>0</v>
      </c>
      <c r="J312" s="28">
        <v>0</v>
      </c>
      <c r="K312" s="28">
        <v>0</v>
      </c>
      <c r="L312" s="28">
        <v>0</v>
      </c>
      <c r="M312" s="28"/>
      <c r="N312" s="28">
        <v>3137</v>
      </c>
      <c r="O312" s="28">
        <v>0</v>
      </c>
      <c r="P312" s="28">
        <v>0</v>
      </c>
      <c r="Q312" s="142">
        <f t="shared" si="93"/>
        <v>170953</v>
      </c>
    </row>
    <row r="313" spans="1:17" ht="15" customHeight="1">
      <c r="A313" s="136" t="s">
        <v>237</v>
      </c>
      <c r="B313" s="8">
        <v>0</v>
      </c>
      <c r="C313" s="8">
        <v>0</v>
      </c>
      <c r="D313" s="5">
        <v>0</v>
      </c>
      <c r="E313" s="5">
        <v>0</v>
      </c>
      <c r="F313" s="28">
        <v>0</v>
      </c>
      <c r="G313" s="28">
        <v>1030</v>
      </c>
      <c r="H313" s="28">
        <v>0</v>
      </c>
      <c r="I313" s="28">
        <v>0</v>
      </c>
      <c r="J313" s="28">
        <v>0</v>
      </c>
      <c r="K313" s="28">
        <v>0</v>
      </c>
      <c r="L313" s="28">
        <v>0</v>
      </c>
      <c r="M313" s="28"/>
      <c r="N313" s="28">
        <v>5700</v>
      </c>
      <c r="O313" s="28">
        <v>0</v>
      </c>
      <c r="P313" s="28">
        <v>0</v>
      </c>
      <c r="Q313" s="142">
        <f t="shared" si="93"/>
        <v>6730</v>
      </c>
    </row>
    <row r="314" spans="1:17" ht="15" customHeight="1">
      <c r="A314" s="136" t="s">
        <v>280</v>
      </c>
      <c r="B314" s="8">
        <f>B312+B313</f>
        <v>51381</v>
      </c>
      <c r="C314" s="8">
        <f t="shared" ref="C314:P314" si="105">C312+C313</f>
        <v>15644</v>
      </c>
      <c r="D314" s="8">
        <f t="shared" si="105"/>
        <v>0</v>
      </c>
      <c r="E314" s="8">
        <f t="shared" si="105"/>
        <v>0</v>
      </c>
      <c r="F314" s="8">
        <f t="shared" si="105"/>
        <v>0</v>
      </c>
      <c r="G314" s="8">
        <f t="shared" si="105"/>
        <v>85378</v>
      </c>
      <c r="H314" s="8">
        <f t="shared" si="105"/>
        <v>16443</v>
      </c>
      <c r="I314" s="8">
        <f t="shared" si="105"/>
        <v>0</v>
      </c>
      <c r="J314" s="8">
        <f t="shared" si="105"/>
        <v>0</v>
      </c>
      <c r="K314" s="8">
        <f t="shared" si="105"/>
        <v>0</v>
      </c>
      <c r="L314" s="8">
        <f t="shared" si="105"/>
        <v>0</v>
      </c>
      <c r="M314" s="8"/>
      <c r="N314" s="8">
        <f t="shared" si="105"/>
        <v>8837</v>
      </c>
      <c r="O314" s="8">
        <f t="shared" si="105"/>
        <v>0</v>
      </c>
      <c r="P314" s="8">
        <f t="shared" si="105"/>
        <v>0</v>
      </c>
      <c r="Q314" s="142">
        <f t="shared" si="93"/>
        <v>177683</v>
      </c>
    </row>
    <row r="315" spans="1:17" ht="30" customHeight="1">
      <c r="A315" s="4" t="s">
        <v>93</v>
      </c>
      <c r="B315" s="8">
        <v>34672</v>
      </c>
      <c r="C315" s="8">
        <v>10287</v>
      </c>
      <c r="D315" s="5">
        <v>14996</v>
      </c>
      <c r="E315" s="5">
        <v>3612</v>
      </c>
      <c r="F315" s="28">
        <v>120</v>
      </c>
      <c r="G315" s="28">
        <v>13855</v>
      </c>
      <c r="H315" s="28">
        <v>4700</v>
      </c>
      <c r="I315" s="28">
        <v>0</v>
      </c>
      <c r="J315" s="28">
        <v>0</v>
      </c>
      <c r="K315" s="28">
        <v>0</v>
      </c>
      <c r="L315" s="28">
        <v>0</v>
      </c>
      <c r="M315" s="28"/>
      <c r="N315" s="28">
        <v>0</v>
      </c>
      <c r="O315" s="28">
        <v>0</v>
      </c>
      <c r="P315" s="28">
        <v>0</v>
      </c>
      <c r="Q315" s="142">
        <f t="shared" si="93"/>
        <v>82242</v>
      </c>
    </row>
    <row r="316" spans="1:17" ht="15" customHeight="1">
      <c r="A316" s="136" t="s">
        <v>237</v>
      </c>
      <c r="B316" s="8">
        <v>0</v>
      </c>
      <c r="C316" s="8">
        <v>0</v>
      </c>
      <c r="D316" s="5">
        <v>0</v>
      </c>
      <c r="E316" s="5">
        <v>0</v>
      </c>
      <c r="F316" s="28">
        <v>0</v>
      </c>
      <c r="G316" s="28">
        <v>0</v>
      </c>
      <c r="H316" s="28">
        <v>0</v>
      </c>
      <c r="I316" s="28">
        <v>0</v>
      </c>
      <c r="J316" s="28">
        <v>0</v>
      </c>
      <c r="K316" s="28">
        <v>0</v>
      </c>
      <c r="L316" s="28">
        <v>0</v>
      </c>
      <c r="M316" s="28"/>
      <c r="N316" s="28">
        <v>0</v>
      </c>
      <c r="O316" s="28">
        <v>0</v>
      </c>
      <c r="P316" s="28">
        <v>0</v>
      </c>
      <c r="Q316" s="142">
        <f>SUM(B316:P316)</f>
        <v>0</v>
      </c>
    </row>
    <row r="317" spans="1:17" ht="15" customHeight="1">
      <c r="A317" s="136" t="s">
        <v>280</v>
      </c>
      <c r="B317" s="6">
        <f>B315+B316</f>
        <v>34672</v>
      </c>
      <c r="C317" s="6">
        <f t="shared" ref="C317:P317" si="106">C315+C316</f>
        <v>10287</v>
      </c>
      <c r="D317" s="6">
        <f t="shared" si="106"/>
        <v>14996</v>
      </c>
      <c r="E317" s="6">
        <f t="shared" si="106"/>
        <v>3612</v>
      </c>
      <c r="F317" s="6">
        <f t="shared" si="106"/>
        <v>120</v>
      </c>
      <c r="G317" s="6">
        <f t="shared" si="106"/>
        <v>13855</v>
      </c>
      <c r="H317" s="6">
        <f t="shared" si="106"/>
        <v>4700</v>
      </c>
      <c r="I317" s="6">
        <f t="shared" si="106"/>
        <v>0</v>
      </c>
      <c r="J317" s="6">
        <f t="shared" si="106"/>
        <v>0</v>
      </c>
      <c r="K317" s="6">
        <f t="shared" si="106"/>
        <v>0</v>
      </c>
      <c r="L317" s="6">
        <f t="shared" si="106"/>
        <v>0</v>
      </c>
      <c r="M317" s="6"/>
      <c r="N317" s="6">
        <f t="shared" si="106"/>
        <v>0</v>
      </c>
      <c r="O317" s="6">
        <f t="shared" si="106"/>
        <v>0</v>
      </c>
      <c r="P317" s="6">
        <f t="shared" si="106"/>
        <v>0</v>
      </c>
      <c r="Q317" s="142">
        <f t="shared" si="93"/>
        <v>82242</v>
      </c>
    </row>
    <row r="318" spans="1:17" ht="30" customHeight="1">
      <c r="A318" s="4" t="s">
        <v>94</v>
      </c>
      <c r="B318" s="8">
        <v>99372</v>
      </c>
      <c r="C318" s="8">
        <v>29612</v>
      </c>
      <c r="D318" s="5"/>
      <c r="E318" s="5"/>
      <c r="F318" s="28">
        <v>938</v>
      </c>
      <c r="G318" s="28">
        <v>3520</v>
      </c>
      <c r="H318" s="28">
        <v>4365</v>
      </c>
      <c r="I318" s="28">
        <v>0</v>
      </c>
      <c r="J318" s="28">
        <v>0</v>
      </c>
      <c r="K318" s="28">
        <v>0</v>
      </c>
      <c r="L318" s="28">
        <v>0</v>
      </c>
      <c r="M318" s="28"/>
      <c r="N318" s="28">
        <v>2100</v>
      </c>
      <c r="O318" s="28">
        <v>0</v>
      </c>
      <c r="P318" s="28">
        <v>0</v>
      </c>
      <c r="Q318" s="142">
        <f t="shared" si="93"/>
        <v>139907</v>
      </c>
    </row>
    <row r="319" spans="1:17" ht="15" customHeight="1">
      <c r="A319" s="136" t="s">
        <v>237</v>
      </c>
      <c r="B319" s="8">
        <v>0</v>
      </c>
      <c r="C319" s="8">
        <v>0</v>
      </c>
      <c r="D319" s="5">
        <v>0</v>
      </c>
      <c r="E319" s="5">
        <v>0</v>
      </c>
      <c r="F319" s="28">
        <v>0</v>
      </c>
      <c r="G319" s="28">
        <v>0</v>
      </c>
      <c r="H319" s="28">
        <v>0</v>
      </c>
      <c r="I319" s="28">
        <v>0</v>
      </c>
      <c r="J319" s="28">
        <v>0</v>
      </c>
      <c r="K319" s="28">
        <v>0</v>
      </c>
      <c r="L319" s="28">
        <v>0</v>
      </c>
      <c r="M319" s="28"/>
      <c r="N319" s="28">
        <v>0</v>
      </c>
      <c r="O319" s="28">
        <v>0</v>
      </c>
      <c r="P319" s="28">
        <v>0</v>
      </c>
      <c r="Q319" s="142">
        <f>SUM(B319:P319)</f>
        <v>0</v>
      </c>
    </row>
    <row r="320" spans="1:17" ht="15" customHeight="1">
      <c r="A320" s="136" t="s">
        <v>280</v>
      </c>
      <c r="B320" s="6">
        <f>B318+B319</f>
        <v>99372</v>
      </c>
      <c r="C320" s="6">
        <f t="shared" ref="C320:P320" si="107">C318+C319</f>
        <v>29612</v>
      </c>
      <c r="D320" s="6">
        <f t="shared" si="107"/>
        <v>0</v>
      </c>
      <c r="E320" s="6">
        <f t="shared" si="107"/>
        <v>0</v>
      </c>
      <c r="F320" s="6">
        <f t="shared" si="107"/>
        <v>938</v>
      </c>
      <c r="G320" s="6">
        <f t="shared" si="107"/>
        <v>3520</v>
      </c>
      <c r="H320" s="6">
        <f t="shared" si="107"/>
        <v>4365</v>
      </c>
      <c r="I320" s="6">
        <f t="shared" si="107"/>
        <v>0</v>
      </c>
      <c r="J320" s="6">
        <f t="shared" si="107"/>
        <v>0</v>
      </c>
      <c r="K320" s="6">
        <f t="shared" si="107"/>
        <v>0</v>
      </c>
      <c r="L320" s="6">
        <f t="shared" si="107"/>
        <v>0</v>
      </c>
      <c r="M320" s="6"/>
      <c r="N320" s="6">
        <f t="shared" si="107"/>
        <v>2100</v>
      </c>
      <c r="O320" s="6">
        <f t="shared" si="107"/>
        <v>0</v>
      </c>
      <c r="P320" s="6">
        <f t="shared" si="107"/>
        <v>0</v>
      </c>
      <c r="Q320" s="142">
        <f t="shared" si="93"/>
        <v>139907</v>
      </c>
    </row>
    <row r="321" spans="1:19" ht="36" customHeight="1">
      <c r="A321" s="4" t="s">
        <v>95</v>
      </c>
      <c r="B321" s="8">
        <v>4770</v>
      </c>
      <c r="C321" s="8">
        <v>0</v>
      </c>
      <c r="D321" s="5"/>
      <c r="E321" s="5"/>
      <c r="F321" s="28">
        <v>1303</v>
      </c>
      <c r="G321" s="28">
        <v>3265</v>
      </c>
      <c r="H321" s="28">
        <v>24079</v>
      </c>
      <c r="I321" s="28">
        <v>0</v>
      </c>
      <c r="J321" s="28">
        <v>0</v>
      </c>
      <c r="K321" s="28">
        <v>0</v>
      </c>
      <c r="L321" s="28">
        <v>0</v>
      </c>
      <c r="M321" s="28"/>
      <c r="N321" s="28">
        <v>0</v>
      </c>
      <c r="O321" s="28">
        <v>4000</v>
      </c>
      <c r="P321" s="28">
        <v>0</v>
      </c>
      <c r="Q321" s="142">
        <f>SUM(B321:P321)</f>
        <v>37417</v>
      </c>
    </row>
    <row r="322" spans="1:19" ht="15" customHeight="1">
      <c r="A322" s="136" t="s">
        <v>237</v>
      </c>
      <c r="B322" s="8">
        <v>0</v>
      </c>
      <c r="C322" s="8">
        <v>0</v>
      </c>
      <c r="D322" s="5">
        <v>0</v>
      </c>
      <c r="E322" s="5">
        <v>0</v>
      </c>
      <c r="F322" s="28">
        <v>0</v>
      </c>
      <c r="G322" s="28">
        <v>12067</v>
      </c>
      <c r="H322" s="28">
        <v>0</v>
      </c>
      <c r="I322" s="28">
        <v>0</v>
      </c>
      <c r="J322" s="28">
        <v>0</v>
      </c>
      <c r="K322" s="28">
        <v>0</v>
      </c>
      <c r="L322" s="28">
        <v>0</v>
      </c>
      <c r="M322" s="28"/>
      <c r="N322" s="28">
        <v>0</v>
      </c>
      <c r="O322" s="28">
        <v>0</v>
      </c>
      <c r="P322" s="28">
        <v>0</v>
      </c>
      <c r="Q322" s="142">
        <f t="shared" si="93"/>
        <v>12067</v>
      </c>
    </row>
    <row r="323" spans="1:19" ht="15" customHeight="1">
      <c r="A323" s="136" t="s">
        <v>280</v>
      </c>
      <c r="B323" s="8">
        <f>B321+B322</f>
        <v>4770</v>
      </c>
      <c r="C323" s="8">
        <f t="shared" ref="C323:P323" si="108">C321+C322</f>
        <v>0</v>
      </c>
      <c r="D323" s="8">
        <f t="shared" si="108"/>
        <v>0</v>
      </c>
      <c r="E323" s="8">
        <f t="shared" si="108"/>
        <v>0</v>
      </c>
      <c r="F323" s="8">
        <f t="shared" si="108"/>
        <v>1303</v>
      </c>
      <c r="G323" s="8">
        <f t="shared" si="108"/>
        <v>15332</v>
      </c>
      <c r="H323" s="8">
        <f t="shared" si="108"/>
        <v>24079</v>
      </c>
      <c r="I323" s="8">
        <f t="shared" si="108"/>
        <v>0</v>
      </c>
      <c r="J323" s="8">
        <f t="shared" si="108"/>
        <v>0</v>
      </c>
      <c r="K323" s="8">
        <f t="shared" si="108"/>
        <v>0</v>
      </c>
      <c r="L323" s="8">
        <f t="shared" si="108"/>
        <v>0</v>
      </c>
      <c r="M323" s="8"/>
      <c r="N323" s="8">
        <f t="shared" si="108"/>
        <v>0</v>
      </c>
      <c r="O323" s="8">
        <f t="shared" si="108"/>
        <v>4000</v>
      </c>
      <c r="P323" s="8">
        <f t="shared" si="108"/>
        <v>0</v>
      </c>
      <c r="Q323" s="142">
        <f t="shared" si="93"/>
        <v>49484</v>
      </c>
    </row>
    <row r="324" spans="1:19" ht="33.75" customHeight="1">
      <c r="A324" s="4" t="s">
        <v>96</v>
      </c>
      <c r="B324" s="8">
        <v>0</v>
      </c>
      <c r="C324" s="8">
        <v>0</v>
      </c>
      <c r="D324" s="5"/>
      <c r="E324" s="5"/>
      <c r="F324" s="28">
        <v>0</v>
      </c>
      <c r="G324" s="28">
        <v>0</v>
      </c>
      <c r="H324" s="28">
        <v>0</v>
      </c>
      <c r="I324" s="28">
        <v>0</v>
      </c>
      <c r="J324" s="28">
        <v>0</v>
      </c>
      <c r="K324" s="28">
        <v>0</v>
      </c>
      <c r="L324" s="28">
        <v>0</v>
      </c>
      <c r="M324" s="28"/>
      <c r="N324" s="28">
        <v>0</v>
      </c>
      <c r="O324" s="28">
        <v>4500</v>
      </c>
      <c r="P324" s="28">
        <v>0</v>
      </c>
      <c r="Q324" s="142">
        <f t="shared" si="93"/>
        <v>4500</v>
      </c>
    </row>
    <row r="325" spans="1:19" ht="15" customHeight="1">
      <c r="A325" s="136" t="s">
        <v>237</v>
      </c>
      <c r="B325" s="8"/>
      <c r="C325" s="8"/>
      <c r="D325" s="5"/>
      <c r="E325" s="5"/>
      <c r="F325" s="28">
        <v>0</v>
      </c>
      <c r="G325" s="28">
        <v>0</v>
      </c>
      <c r="H325" s="28">
        <v>0</v>
      </c>
      <c r="I325" s="28">
        <v>0</v>
      </c>
      <c r="J325" s="28">
        <v>0</v>
      </c>
      <c r="K325" s="28">
        <v>0</v>
      </c>
      <c r="L325" s="28">
        <v>0</v>
      </c>
      <c r="M325" s="28"/>
      <c r="N325" s="28">
        <v>0</v>
      </c>
      <c r="O325" s="28">
        <v>0</v>
      </c>
      <c r="P325" s="28">
        <v>0</v>
      </c>
      <c r="Q325" s="142">
        <f t="shared" si="93"/>
        <v>0</v>
      </c>
    </row>
    <row r="326" spans="1:19" ht="15" customHeight="1">
      <c r="A326" s="136" t="s">
        <v>280</v>
      </c>
      <c r="B326" s="8">
        <f>B324+B325</f>
        <v>0</v>
      </c>
      <c r="C326" s="8">
        <f t="shared" ref="C326:P326" si="109">C324+C325</f>
        <v>0</v>
      </c>
      <c r="D326" s="8">
        <f t="shared" si="109"/>
        <v>0</v>
      </c>
      <c r="E326" s="8">
        <f t="shared" si="109"/>
        <v>0</v>
      </c>
      <c r="F326" s="8">
        <f t="shared" si="109"/>
        <v>0</v>
      </c>
      <c r="G326" s="8">
        <f t="shared" si="109"/>
        <v>0</v>
      </c>
      <c r="H326" s="8">
        <f t="shared" si="109"/>
        <v>0</v>
      </c>
      <c r="I326" s="8">
        <f t="shared" si="109"/>
        <v>0</v>
      </c>
      <c r="J326" s="8">
        <f t="shared" si="109"/>
        <v>0</v>
      </c>
      <c r="K326" s="8">
        <f t="shared" si="109"/>
        <v>0</v>
      </c>
      <c r="L326" s="8">
        <f t="shared" si="109"/>
        <v>0</v>
      </c>
      <c r="M326" s="8"/>
      <c r="N326" s="8">
        <f t="shared" si="109"/>
        <v>0</v>
      </c>
      <c r="O326" s="8">
        <f t="shared" si="109"/>
        <v>4500</v>
      </c>
      <c r="P326" s="8">
        <f t="shared" si="109"/>
        <v>0</v>
      </c>
      <c r="Q326" s="142">
        <f t="shared" si="93"/>
        <v>4500</v>
      </c>
    </row>
    <row r="327" spans="1:19" ht="21" customHeight="1">
      <c r="A327" s="4" t="s">
        <v>97</v>
      </c>
      <c r="B327" s="8">
        <v>0</v>
      </c>
      <c r="C327" s="8">
        <v>0</v>
      </c>
      <c r="D327" s="5"/>
      <c r="E327" s="5"/>
      <c r="F327" s="28">
        <v>0</v>
      </c>
      <c r="G327" s="28">
        <v>0</v>
      </c>
      <c r="H327" s="28">
        <v>0</v>
      </c>
      <c r="I327" s="28">
        <v>0</v>
      </c>
      <c r="J327" s="28">
        <v>0</v>
      </c>
      <c r="K327" s="28">
        <v>0</v>
      </c>
      <c r="L327" s="28">
        <v>0</v>
      </c>
      <c r="M327" s="28"/>
      <c r="N327" s="28">
        <v>0</v>
      </c>
      <c r="O327" s="28">
        <v>0</v>
      </c>
      <c r="P327" s="28">
        <v>160000</v>
      </c>
      <c r="Q327" s="142">
        <f t="shared" si="93"/>
        <v>160000</v>
      </c>
    </row>
    <row r="328" spans="1:19" ht="21" customHeight="1">
      <c r="A328" s="136" t="s">
        <v>237</v>
      </c>
      <c r="B328" s="8"/>
      <c r="C328" s="8"/>
      <c r="D328" s="5"/>
      <c r="E328" s="5"/>
      <c r="F328" s="28">
        <v>0</v>
      </c>
      <c r="G328" s="28">
        <v>0</v>
      </c>
      <c r="H328" s="28">
        <v>0</v>
      </c>
      <c r="I328" s="28">
        <v>0</v>
      </c>
      <c r="J328" s="28">
        <v>0</v>
      </c>
      <c r="K328" s="28">
        <v>0</v>
      </c>
      <c r="L328" s="28">
        <v>0</v>
      </c>
      <c r="M328" s="28"/>
      <c r="N328" s="28">
        <v>0</v>
      </c>
      <c r="O328" s="28">
        <v>0</v>
      </c>
      <c r="P328" s="28">
        <v>0</v>
      </c>
      <c r="Q328" s="142">
        <f t="shared" si="93"/>
        <v>0</v>
      </c>
    </row>
    <row r="329" spans="1:19" ht="26.25" customHeight="1">
      <c r="A329" s="136" t="s">
        <v>280</v>
      </c>
      <c r="B329" s="8">
        <f>B327+B328</f>
        <v>0</v>
      </c>
      <c r="C329" s="8">
        <f t="shared" ref="C329:P329" si="110">C327+C328</f>
        <v>0</v>
      </c>
      <c r="D329" s="8">
        <f t="shared" si="110"/>
        <v>0</v>
      </c>
      <c r="E329" s="8">
        <f t="shared" si="110"/>
        <v>0</v>
      </c>
      <c r="F329" s="8">
        <f t="shared" si="110"/>
        <v>0</v>
      </c>
      <c r="G329" s="8">
        <f t="shared" si="110"/>
        <v>0</v>
      </c>
      <c r="H329" s="8">
        <f t="shared" si="110"/>
        <v>0</v>
      </c>
      <c r="I329" s="8">
        <f t="shared" si="110"/>
        <v>0</v>
      </c>
      <c r="J329" s="8">
        <f t="shared" si="110"/>
        <v>0</v>
      </c>
      <c r="K329" s="8">
        <f t="shared" si="110"/>
        <v>0</v>
      </c>
      <c r="L329" s="8">
        <f t="shared" si="110"/>
        <v>0</v>
      </c>
      <c r="M329" s="8"/>
      <c r="N329" s="8">
        <f t="shared" si="110"/>
        <v>0</v>
      </c>
      <c r="O329" s="8">
        <f t="shared" si="110"/>
        <v>0</v>
      </c>
      <c r="P329" s="8">
        <f t="shared" si="110"/>
        <v>160000</v>
      </c>
      <c r="Q329" s="142">
        <f t="shared" si="93"/>
        <v>160000</v>
      </c>
    </row>
    <row r="330" spans="1:19" ht="30" hidden="1" customHeight="1">
      <c r="A330" s="4" t="s">
        <v>98</v>
      </c>
      <c r="B330" s="8">
        <v>0</v>
      </c>
      <c r="C330" s="8">
        <v>0</v>
      </c>
      <c r="D330" s="5"/>
      <c r="E330" s="5"/>
      <c r="F330" s="28">
        <v>0</v>
      </c>
      <c r="G330" s="28">
        <v>0</v>
      </c>
      <c r="H330" s="28">
        <v>0</v>
      </c>
      <c r="I330" s="28">
        <v>0</v>
      </c>
      <c r="J330" s="28">
        <v>0</v>
      </c>
      <c r="K330" s="28">
        <v>0</v>
      </c>
      <c r="L330" s="28">
        <v>0</v>
      </c>
      <c r="M330" s="28"/>
      <c r="N330" s="28">
        <v>0</v>
      </c>
      <c r="O330" s="28">
        <v>0</v>
      </c>
      <c r="P330" s="28">
        <v>0</v>
      </c>
      <c r="Q330" s="142">
        <f t="shared" si="93"/>
        <v>0</v>
      </c>
    </row>
    <row r="331" spans="1:19" ht="15" hidden="1" customHeight="1">
      <c r="A331" s="136" t="s">
        <v>5</v>
      </c>
      <c r="B331" s="8"/>
      <c r="C331" s="8"/>
      <c r="D331" s="5"/>
      <c r="E331" s="5"/>
      <c r="F331" s="28">
        <v>0</v>
      </c>
      <c r="G331" s="28">
        <v>0</v>
      </c>
      <c r="H331" s="28">
        <v>0</v>
      </c>
      <c r="I331" s="28">
        <v>0</v>
      </c>
      <c r="J331" s="28">
        <v>0</v>
      </c>
      <c r="K331" s="28">
        <v>0</v>
      </c>
      <c r="L331" s="28">
        <v>0</v>
      </c>
      <c r="M331" s="28"/>
      <c r="N331" s="28">
        <v>0</v>
      </c>
      <c r="O331" s="28">
        <v>0</v>
      </c>
      <c r="P331" s="28">
        <v>0</v>
      </c>
      <c r="Q331" s="142">
        <f t="shared" si="93"/>
        <v>0</v>
      </c>
    </row>
    <row r="332" spans="1:19" ht="15" hidden="1" customHeight="1">
      <c r="A332" s="136" t="s">
        <v>6</v>
      </c>
      <c r="B332" s="8">
        <f>B330+B331</f>
        <v>0</v>
      </c>
      <c r="C332" s="8">
        <f t="shared" ref="C332:P332" si="111">C330+C331</f>
        <v>0</v>
      </c>
      <c r="D332" s="8">
        <f t="shared" si="111"/>
        <v>0</v>
      </c>
      <c r="E332" s="8">
        <f t="shared" si="111"/>
        <v>0</v>
      </c>
      <c r="F332" s="8">
        <f t="shared" si="111"/>
        <v>0</v>
      </c>
      <c r="G332" s="8">
        <f t="shared" si="111"/>
        <v>0</v>
      </c>
      <c r="H332" s="8">
        <f t="shared" si="111"/>
        <v>0</v>
      </c>
      <c r="I332" s="8">
        <f t="shared" si="111"/>
        <v>0</v>
      </c>
      <c r="J332" s="8">
        <f t="shared" si="111"/>
        <v>0</v>
      </c>
      <c r="K332" s="8">
        <f t="shared" si="111"/>
        <v>0</v>
      </c>
      <c r="L332" s="8">
        <f t="shared" si="111"/>
        <v>0</v>
      </c>
      <c r="M332" s="8"/>
      <c r="N332" s="8">
        <f t="shared" si="111"/>
        <v>0</v>
      </c>
      <c r="O332" s="8">
        <f t="shared" si="111"/>
        <v>0</v>
      </c>
      <c r="P332" s="8">
        <f t="shared" si="111"/>
        <v>0</v>
      </c>
      <c r="Q332" s="142">
        <f t="shared" si="93"/>
        <v>0</v>
      </c>
    </row>
    <row r="333" spans="1:19" ht="61.5" customHeight="1">
      <c r="A333" s="143" t="s">
        <v>99</v>
      </c>
      <c r="B333" s="8">
        <v>9990</v>
      </c>
      <c r="C333" s="8">
        <v>2356</v>
      </c>
      <c r="D333" s="5"/>
      <c r="E333" s="5"/>
      <c r="F333" s="28">
        <v>0</v>
      </c>
      <c r="G333" s="28">
        <v>580</v>
      </c>
      <c r="H333" s="28">
        <v>4045</v>
      </c>
      <c r="I333" s="28">
        <v>0</v>
      </c>
      <c r="J333" s="28">
        <v>0</v>
      </c>
      <c r="K333" s="28">
        <v>0</v>
      </c>
      <c r="L333" s="28">
        <v>0</v>
      </c>
      <c r="M333" s="28"/>
      <c r="N333" s="28">
        <v>0</v>
      </c>
      <c r="O333" s="28">
        <v>0</v>
      </c>
      <c r="P333" s="28">
        <v>0</v>
      </c>
      <c r="Q333" s="142">
        <f t="shared" si="93"/>
        <v>16971</v>
      </c>
    </row>
    <row r="334" spans="1:19" ht="15" customHeight="1">
      <c r="A334" s="136" t="s">
        <v>237</v>
      </c>
      <c r="B334" s="8">
        <v>0</v>
      </c>
      <c r="C334" s="8">
        <v>0</v>
      </c>
      <c r="D334" s="5"/>
      <c r="E334" s="5"/>
      <c r="F334" s="28">
        <v>0</v>
      </c>
      <c r="G334" s="28">
        <v>0</v>
      </c>
      <c r="H334" s="28">
        <v>0</v>
      </c>
      <c r="I334" s="28">
        <v>0</v>
      </c>
      <c r="J334" s="28">
        <v>0</v>
      </c>
      <c r="K334" s="28">
        <v>0</v>
      </c>
      <c r="L334" s="28">
        <v>0</v>
      </c>
      <c r="M334" s="28"/>
      <c r="N334" s="28">
        <v>0</v>
      </c>
      <c r="O334" s="28">
        <v>0</v>
      </c>
      <c r="P334" s="28">
        <v>0</v>
      </c>
      <c r="Q334" s="142">
        <f t="shared" si="93"/>
        <v>0</v>
      </c>
    </row>
    <row r="335" spans="1:19" ht="15" customHeight="1">
      <c r="A335" s="136" t="s">
        <v>280</v>
      </c>
      <c r="B335" s="8">
        <f>B333+B334</f>
        <v>9990</v>
      </c>
      <c r="C335" s="8">
        <f t="shared" ref="C335:P335" si="112">C333+C334</f>
        <v>2356</v>
      </c>
      <c r="D335" s="8">
        <f t="shared" si="112"/>
        <v>0</v>
      </c>
      <c r="E335" s="8">
        <f t="shared" si="112"/>
        <v>0</v>
      </c>
      <c r="F335" s="8">
        <f t="shared" si="112"/>
        <v>0</v>
      </c>
      <c r="G335" s="8">
        <f t="shared" si="112"/>
        <v>580</v>
      </c>
      <c r="H335" s="8">
        <f t="shared" si="112"/>
        <v>4045</v>
      </c>
      <c r="I335" s="8">
        <f t="shared" si="112"/>
        <v>0</v>
      </c>
      <c r="J335" s="8">
        <f t="shared" si="112"/>
        <v>0</v>
      </c>
      <c r="K335" s="8">
        <f t="shared" si="112"/>
        <v>0</v>
      </c>
      <c r="L335" s="8">
        <f t="shared" si="112"/>
        <v>0</v>
      </c>
      <c r="M335" s="8"/>
      <c r="N335" s="8">
        <f t="shared" si="112"/>
        <v>0</v>
      </c>
      <c r="O335" s="8">
        <f t="shared" si="112"/>
        <v>0</v>
      </c>
      <c r="P335" s="8">
        <f t="shared" si="112"/>
        <v>0</v>
      </c>
      <c r="Q335" s="142">
        <f t="shared" si="93"/>
        <v>16971</v>
      </c>
      <c r="S335" s="34"/>
    </row>
    <row r="336" spans="1:19" ht="15" customHeight="1">
      <c r="A336" s="4" t="s">
        <v>100</v>
      </c>
      <c r="B336" s="8">
        <v>475505</v>
      </c>
      <c r="C336" s="8">
        <v>136334</v>
      </c>
      <c r="D336" s="5"/>
      <c r="E336" s="5"/>
      <c r="F336" s="28">
        <v>600</v>
      </c>
      <c r="G336" s="28">
        <v>60041</v>
      </c>
      <c r="H336" s="28">
        <v>441708</v>
      </c>
      <c r="I336" s="28">
        <v>610</v>
      </c>
      <c r="J336" s="28">
        <v>1200</v>
      </c>
      <c r="K336" s="28">
        <v>0</v>
      </c>
      <c r="L336" s="28">
        <v>0</v>
      </c>
      <c r="M336" s="28"/>
      <c r="N336" s="28">
        <v>800</v>
      </c>
      <c r="O336" s="28">
        <v>0</v>
      </c>
      <c r="P336" s="28">
        <v>0</v>
      </c>
      <c r="Q336" s="142">
        <f t="shared" si="93"/>
        <v>1116798</v>
      </c>
      <c r="R336" s="38"/>
      <c r="S336" s="34"/>
    </row>
    <row r="337" spans="1:19" ht="15" customHeight="1">
      <c r="A337" s="136" t="s">
        <v>237</v>
      </c>
      <c r="B337" s="8">
        <v>0</v>
      </c>
      <c r="C337" s="8">
        <v>0</v>
      </c>
      <c r="D337" s="5">
        <v>0</v>
      </c>
      <c r="E337" s="5">
        <v>0</v>
      </c>
      <c r="F337" s="28">
        <v>0</v>
      </c>
      <c r="G337" s="28">
        <v>0</v>
      </c>
      <c r="H337" s="28">
        <v>0</v>
      </c>
      <c r="I337" s="28">
        <v>0</v>
      </c>
      <c r="J337" s="28">
        <v>0</v>
      </c>
      <c r="K337" s="28">
        <v>0</v>
      </c>
      <c r="L337" s="28">
        <v>0</v>
      </c>
      <c r="M337" s="28"/>
      <c r="N337" s="28">
        <v>0</v>
      </c>
      <c r="O337" s="28">
        <v>0</v>
      </c>
      <c r="P337" s="28">
        <v>0</v>
      </c>
      <c r="Q337" s="142">
        <f>SUM(B337:P337)</f>
        <v>0</v>
      </c>
      <c r="S337" s="34"/>
    </row>
    <row r="338" spans="1:19" ht="15" customHeight="1">
      <c r="A338" s="136" t="s">
        <v>280</v>
      </c>
      <c r="B338" s="32">
        <f>B336+B337</f>
        <v>475505</v>
      </c>
      <c r="C338" s="32">
        <f t="shared" ref="C338:Q338" si="113">C336+C337</f>
        <v>136334</v>
      </c>
      <c r="D338" s="32">
        <f t="shared" si="113"/>
        <v>0</v>
      </c>
      <c r="E338" s="32">
        <f t="shared" si="113"/>
        <v>0</v>
      </c>
      <c r="F338" s="32">
        <f t="shared" si="113"/>
        <v>600</v>
      </c>
      <c r="G338" s="32">
        <f t="shared" si="113"/>
        <v>60041</v>
      </c>
      <c r="H338" s="32">
        <f t="shared" si="113"/>
        <v>441708</v>
      </c>
      <c r="I338" s="32">
        <f t="shared" si="113"/>
        <v>610</v>
      </c>
      <c r="J338" s="32">
        <f t="shared" si="113"/>
        <v>1200</v>
      </c>
      <c r="K338" s="32">
        <f t="shared" si="113"/>
        <v>0</v>
      </c>
      <c r="L338" s="32">
        <f t="shared" si="113"/>
        <v>0</v>
      </c>
      <c r="M338" s="32"/>
      <c r="N338" s="32">
        <f t="shared" si="113"/>
        <v>800</v>
      </c>
      <c r="O338" s="32">
        <f t="shared" si="113"/>
        <v>0</v>
      </c>
      <c r="P338" s="32">
        <f t="shared" si="113"/>
        <v>0</v>
      </c>
      <c r="Q338" s="33">
        <f t="shared" si="113"/>
        <v>1116798</v>
      </c>
      <c r="S338" s="34"/>
    </row>
    <row r="339" spans="1:19" ht="15" customHeight="1">
      <c r="A339" s="4" t="s">
        <v>101</v>
      </c>
      <c r="B339" s="140">
        <v>88416</v>
      </c>
      <c r="C339" s="140">
        <v>27770</v>
      </c>
      <c r="D339" s="5"/>
      <c r="E339" s="5"/>
      <c r="F339" s="28">
        <v>620</v>
      </c>
      <c r="G339" s="28">
        <v>3552</v>
      </c>
      <c r="H339" s="28">
        <v>4925</v>
      </c>
      <c r="I339" s="28">
        <v>0</v>
      </c>
      <c r="J339" s="28">
        <v>0</v>
      </c>
      <c r="K339" s="28">
        <v>0</v>
      </c>
      <c r="L339" s="28">
        <v>0</v>
      </c>
      <c r="M339" s="28"/>
      <c r="N339" s="28">
        <v>800</v>
      </c>
      <c r="O339" s="28">
        <v>0</v>
      </c>
      <c r="P339" s="28">
        <v>0</v>
      </c>
      <c r="Q339" s="142">
        <f t="shared" si="93"/>
        <v>126083</v>
      </c>
      <c r="S339" s="34"/>
    </row>
    <row r="340" spans="1:19" ht="15" customHeight="1">
      <c r="A340" s="136" t="s">
        <v>237</v>
      </c>
      <c r="B340" s="8">
        <v>0</v>
      </c>
      <c r="C340" s="8">
        <v>0</v>
      </c>
      <c r="D340" s="5">
        <v>0</v>
      </c>
      <c r="E340" s="5">
        <v>0</v>
      </c>
      <c r="F340" s="28">
        <v>0</v>
      </c>
      <c r="G340" s="28">
        <v>0</v>
      </c>
      <c r="H340" s="28">
        <v>0</v>
      </c>
      <c r="I340" s="28">
        <v>0</v>
      </c>
      <c r="J340" s="28">
        <v>0</v>
      </c>
      <c r="K340" s="28">
        <v>0</v>
      </c>
      <c r="L340" s="28">
        <v>0</v>
      </c>
      <c r="M340" s="28"/>
      <c r="N340" s="28">
        <v>0</v>
      </c>
      <c r="O340" s="28">
        <v>0</v>
      </c>
      <c r="P340" s="28">
        <v>0</v>
      </c>
      <c r="Q340" s="142">
        <f t="shared" si="93"/>
        <v>0</v>
      </c>
      <c r="S340" s="34"/>
    </row>
    <row r="341" spans="1:19" ht="15" customHeight="1">
      <c r="A341" s="136" t="s">
        <v>280</v>
      </c>
      <c r="B341" s="8">
        <f>B339+B340</f>
        <v>88416</v>
      </c>
      <c r="C341" s="8">
        <f t="shared" ref="C341:P341" si="114">C339+C340</f>
        <v>27770</v>
      </c>
      <c r="D341" s="8">
        <f t="shared" si="114"/>
        <v>0</v>
      </c>
      <c r="E341" s="8">
        <f t="shared" si="114"/>
        <v>0</v>
      </c>
      <c r="F341" s="8">
        <f t="shared" si="114"/>
        <v>620</v>
      </c>
      <c r="G341" s="8">
        <f t="shared" si="114"/>
        <v>3552</v>
      </c>
      <c r="H341" s="8">
        <f t="shared" si="114"/>
        <v>4925</v>
      </c>
      <c r="I341" s="8">
        <f t="shared" si="114"/>
        <v>0</v>
      </c>
      <c r="J341" s="8">
        <f t="shared" si="114"/>
        <v>0</v>
      </c>
      <c r="K341" s="8">
        <f t="shared" si="114"/>
        <v>0</v>
      </c>
      <c r="L341" s="8">
        <f t="shared" si="114"/>
        <v>0</v>
      </c>
      <c r="M341" s="8"/>
      <c r="N341" s="8">
        <f t="shared" si="114"/>
        <v>800</v>
      </c>
      <c r="O341" s="8">
        <f t="shared" si="114"/>
        <v>0</v>
      </c>
      <c r="P341" s="8">
        <f t="shared" si="114"/>
        <v>0</v>
      </c>
      <c r="Q341" s="142">
        <f t="shared" si="93"/>
        <v>126083</v>
      </c>
      <c r="S341" s="34"/>
    </row>
    <row r="342" spans="1:19" ht="15" customHeight="1">
      <c r="A342" s="4" t="s">
        <v>102</v>
      </c>
      <c r="B342" s="8">
        <v>294031</v>
      </c>
      <c r="C342" s="8">
        <v>90811</v>
      </c>
      <c r="D342" s="5"/>
      <c r="E342" s="5"/>
      <c r="F342" s="28">
        <v>664</v>
      </c>
      <c r="G342" s="28">
        <v>27956</v>
      </c>
      <c r="H342" s="28">
        <v>12610</v>
      </c>
      <c r="I342" s="28">
        <v>0</v>
      </c>
      <c r="J342" s="28">
        <v>0</v>
      </c>
      <c r="K342" s="28">
        <v>0</v>
      </c>
      <c r="L342" s="28">
        <v>0</v>
      </c>
      <c r="M342" s="28"/>
      <c r="N342" s="28">
        <v>550</v>
      </c>
      <c r="O342" s="28">
        <v>0</v>
      </c>
      <c r="P342" s="28">
        <v>0</v>
      </c>
      <c r="Q342" s="142">
        <f t="shared" si="93"/>
        <v>426622</v>
      </c>
      <c r="R342" s="38"/>
      <c r="S342" s="34"/>
    </row>
    <row r="343" spans="1:19" ht="15" customHeight="1">
      <c r="A343" s="136" t="s">
        <v>237</v>
      </c>
      <c r="B343" s="8">
        <v>0</v>
      </c>
      <c r="C343" s="8">
        <v>0</v>
      </c>
      <c r="D343" s="5">
        <v>0</v>
      </c>
      <c r="E343" s="5">
        <v>0</v>
      </c>
      <c r="F343" s="28">
        <v>0</v>
      </c>
      <c r="G343" s="28">
        <v>0</v>
      </c>
      <c r="H343" s="28">
        <v>0</v>
      </c>
      <c r="I343" s="28">
        <v>0</v>
      </c>
      <c r="J343" s="28">
        <v>0</v>
      </c>
      <c r="K343" s="28">
        <v>0</v>
      </c>
      <c r="L343" s="28">
        <v>0</v>
      </c>
      <c r="M343" s="28"/>
      <c r="N343" s="28">
        <v>0</v>
      </c>
      <c r="O343" s="28">
        <v>0</v>
      </c>
      <c r="P343" s="28">
        <v>0</v>
      </c>
      <c r="Q343" s="142">
        <f t="shared" ref="Q343:Q386" si="115">SUM(B343:P343)</f>
        <v>0</v>
      </c>
      <c r="S343" s="34"/>
    </row>
    <row r="344" spans="1:19" ht="15" customHeight="1">
      <c r="A344" s="136" t="s">
        <v>280</v>
      </c>
      <c r="B344" s="32">
        <f>B342+B343</f>
        <v>294031</v>
      </c>
      <c r="C344" s="32">
        <f t="shared" ref="C344:P344" si="116">C342+C343</f>
        <v>90811</v>
      </c>
      <c r="D344" s="32">
        <f t="shared" si="116"/>
        <v>0</v>
      </c>
      <c r="E344" s="32">
        <f t="shared" si="116"/>
        <v>0</v>
      </c>
      <c r="F344" s="32">
        <f t="shared" si="116"/>
        <v>664</v>
      </c>
      <c r="G344" s="32">
        <f t="shared" si="116"/>
        <v>27956</v>
      </c>
      <c r="H344" s="32">
        <f t="shared" si="116"/>
        <v>12610</v>
      </c>
      <c r="I344" s="32">
        <f t="shared" si="116"/>
        <v>0</v>
      </c>
      <c r="J344" s="32">
        <f t="shared" si="116"/>
        <v>0</v>
      </c>
      <c r="K344" s="32">
        <f t="shared" si="116"/>
        <v>0</v>
      </c>
      <c r="L344" s="32">
        <f t="shared" si="116"/>
        <v>0</v>
      </c>
      <c r="M344" s="32"/>
      <c r="N344" s="32">
        <f t="shared" si="116"/>
        <v>550</v>
      </c>
      <c r="O344" s="32">
        <f t="shared" si="116"/>
        <v>0</v>
      </c>
      <c r="P344" s="32">
        <f t="shared" si="116"/>
        <v>0</v>
      </c>
      <c r="Q344" s="142">
        <f t="shared" si="115"/>
        <v>426622</v>
      </c>
      <c r="S344" s="34"/>
    </row>
    <row r="345" spans="1:19" ht="15" customHeight="1">
      <c r="A345" s="4" t="s">
        <v>103</v>
      </c>
      <c r="B345" s="8">
        <v>0</v>
      </c>
      <c r="C345" s="8">
        <v>0</v>
      </c>
      <c r="D345" s="5"/>
      <c r="E345" s="5"/>
      <c r="F345" s="28">
        <v>0</v>
      </c>
      <c r="G345" s="28">
        <v>28984</v>
      </c>
      <c r="H345" s="28">
        <v>10104</v>
      </c>
      <c r="I345" s="28">
        <v>0</v>
      </c>
      <c r="J345" s="28">
        <v>0</v>
      </c>
      <c r="K345" s="28">
        <v>0</v>
      </c>
      <c r="L345" s="28">
        <v>0</v>
      </c>
      <c r="M345" s="28">
        <v>3000</v>
      </c>
      <c r="N345" s="28">
        <v>0</v>
      </c>
      <c r="O345" s="28">
        <v>0</v>
      </c>
      <c r="P345" s="28">
        <v>0</v>
      </c>
      <c r="Q345" s="142">
        <f t="shared" si="115"/>
        <v>42088</v>
      </c>
      <c r="R345" s="38"/>
      <c r="S345" s="34"/>
    </row>
    <row r="346" spans="1:19" ht="15" customHeight="1">
      <c r="A346" s="136" t="s">
        <v>237</v>
      </c>
      <c r="B346" s="8"/>
      <c r="C346" s="8"/>
      <c r="D346" s="5"/>
      <c r="E346" s="5"/>
      <c r="F346" s="28">
        <v>0</v>
      </c>
      <c r="G346" s="28"/>
      <c r="H346" s="28">
        <v>0</v>
      </c>
      <c r="I346" s="28">
        <v>0</v>
      </c>
      <c r="J346" s="28">
        <v>0</v>
      </c>
      <c r="K346" s="28">
        <v>0</v>
      </c>
      <c r="L346" s="28">
        <v>0</v>
      </c>
      <c r="M346" s="28"/>
      <c r="N346" s="28">
        <v>0</v>
      </c>
      <c r="O346" s="28">
        <v>0</v>
      </c>
      <c r="P346" s="28">
        <v>0</v>
      </c>
      <c r="Q346" s="142">
        <f t="shared" si="115"/>
        <v>0</v>
      </c>
      <c r="S346" s="34"/>
    </row>
    <row r="347" spans="1:19" ht="15" customHeight="1">
      <c r="A347" s="136" t="s">
        <v>280</v>
      </c>
      <c r="B347" s="8">
        <f>B345+B346</f>
        <v>0</v>
      </c>
      <c r="C347" s="8">
        <f t="shared" ref="C347:P347" si="117">C345+C346</f>
        <v>0</v>
      </c>
      <c r="D347" s="8">
        <f t="shared" si="117"/>
        <v>0</v>
      </c>
      <c r="E347" s="8">
        <f t="shared" si="117"/>
        <v>0</v>
      </c>
      <c r="F347" s="8">
        <f t="shared" si="117"/>
        <v>0</v>
      </c>
      <c r="G347" s="8">
        <f t="shared" si="117"/>
        <v>28984</v>
      </c>
      <c r="H347" s="8">
        <f t="shared" si="117"/>
        <v>10104</v>
      </c>
      <c r="I347" s="8">
        <f t="shared" si="117"/>
        <v>0</v>
      </c>
      <c r="J347" s="8">
        <f t="shared" si="117"/>
        <v>0</v>
      </c>
      <c r="K347" s="8">
        <f t="shared" si="117"/>
        <v>0</v>
      </c>
      <c r="L347" s="8">
        <f t="shared" si="117"/>
        <v>0</v>
      </c>
      <c r="M347" s="8">
        <f t="shared" si="117"/>
        <v>3000</v>
      </c>
      <c r="N347" s="8">
        <f t="shared" si="117"/>
        <v>0</v>
      </c>
      <c r="O347" s="8">
        <f t="shared" si="117"/>
        <v>0</v>
      </c>
      <c r="P347" s="8">
        <f t="shared" si="117"/>
        <v>0</v>
      </c>
      <c r="Q347" s="142">
        <f t="shared" si="115"/>
        <v>42088</v>
      </c>
      <c r="S347" s="34"/>
    </row>
    <row r="348" spans="1:19" ht="15" customHeight="1">
      <c r="A348" s="4" t="s">
        <v>104</v>
      </c>
      <c r="B348" s="8">
        <v>0</v>
      </c>
      <c r="C348" s="8">
        <v>0</v>
      </c>
      <c r="D348" s="5"/>
      <c r="E348" s="5"/>
      <c r="F348" s="28">
        <v>0</v>
      </c>
      <c r="G348" s="28">
        <v>0</v>
      </c>
      <c r="H348" s="28">
        <v>0</v>
      </c>
      <c r="I348" s="28">
        <v>0</v>
      </c>
      <c r="J348" s="28">
        <v>0</v>
      </c>
      <c r="K348" s="28">
        <v>0</v>
      </c>
      <c r="L348" s="28">
        <v>0</v>
      </c>
      <c r="M348" s="28"/>
      <c r="N348" s="28">
        <v>0</v>
      </c>
      <c r="O348" s="28">
        <v>38164</v>
      </c>
      <c r="P348" s="28">
        <v>0</v>
      </c>
      <c r="Q348" s="142">
        <f t="shared" si="115"/>
        <v>38164</v>
      </c>
      <c r="R348" s="38"/>
      <c r="S348" s="34"/>
    </row>
    <row r="349" spans="1:19" ht="15" customHeight="1">
      <c r="A349" s="136" t="s">
        <v>237</v>
      </c>
      <c r="B349" s="8"/>
      <c r="C349" s="8"/>
      <c r="D349" s="5"/>
      <c r="E349" s="5"/>
      <c r="F349" s="28">
        <v>0</v>
      </c>
      <c r="G349" s="28">
        <v>0</v>
      </c>
      <c r="H349" s="28">
        <v>0</v>
      </c>
      <c r="I349" s="28">
        <v>0</v>
      </c>
      <c r="J349" s="28">
        <v>0</v>
      </c>
      <c r="K349" s="28">
        <v>0</v>
      </c>
      <c r="L349" s="28">
        <v>0</v>
      </c>
      <c r="M349" s="28"/>
      <c r="N349" s="28">
        <v>0</v>
      </c>
      <c r="O349" s="28">
        <v>0</v>
      </c>
      <c r="P349" s="28">
        <v>0</v>
      </c>
      <c r="Q349" s="142">
        <f t="shared" si="115"/>
        <v>0</v>
      </c>
      <c r="S349" s="34"/>
    </row>
    <row r="350" spans="1:19" ht="15" customHeight="1">
      <c r="A350" s="136" t="s">
        <v>280</v>
      </c>
      <c r="B350" s="8">
        <f>B348+B349</f>
        <v>0</v>
      </c>
      <c r="C350" s="8">
        <f t="shared" ref="C350:P350" si="118">C348+C349</f>
        <v>0</v>
      </c>
      <c r="D350" s="8">
        <f t="shared" si="118"/>
        <v>0</v>
      </c>
      <c r="E350" s="8">
        <f t="shared" si="118"/>
        <v>0</v>
      </c>
      <c r="F350" s="8">
        <f t="shared" si="118"/>
        <v>0</v>
      </c>
      <c r="G350" s="8">
        <f t="shared" si="118"/>
        <v>0</v>
      </c>
      <c r="H350" s="8">
        <f t="shared" si="118"/>
        <v>0</v>
      </c>
      <c r="I350" s="8">
        <f t="shared" si="118"/>
        <v>0</v>
      </c>
      <c r="J350" s="8">
        <f t="shared" si="118"/>
        <v>0</v>
      </c>
      <c r="K350" s="8">
        <f t="shared" si="118"/>
        <v>0</v>
      </c>
      <c r="L350" s="8">
        <f t="shared" si="118"/>
        <v>0</v>
      </c>
      <c r="M350" s="8"/>
      <c r="N350" s="8">
        <f t="shared" si="118"/>
        <v>0</v>
      </c>
      <c r="O350" s="8">
        <f t="shared" si="118"/>
        <v>38164</v>
      </c>
      <c r="P350" s="8">
        <f t="shared" si="118"/>
        <v>0</v>
      </c>
      <c r="Q350" s="142">
        <f t="shared" si="115"/>
        <v>38164</v>
      </c>
      <c r="S350" s="34"/>
    </row>
    <row r="351" spans="1:19" ht="15" customHeight="1">
      <c r="A351" s="4" t="s">
        <v>105</v>
      </c>
      <c r="B351" s="8">
        <v>0</v>
      </c>
      <c r="C351" s="8">
        <v>0</v>
      </c>
      <c r="D351" s="5"/>
      <c r="E351" s="5"/>
      <c r="F351" s="28">
        <v>0</v>
      </c>
      <c r="G351" s="28">
        <v>0</v>
      </c>
      <c r="H351" s="28">
        <v>0</v>
      </c>
      <c r="I351" s="28">
        <v>0</v>
      </c>
      <c r="J351" s="28">
        <v>0</v>
      </c>
      <c r="K351" s="28">
        <v>0</v>
      </c>
      <c r="L351" s="28">
        <v>0</v>
      </c>
      <c r="M351" s="28"/>
      <c r="N351" s="28">
        <v>0</v>
      </c>
      <c r="O351" s="28">
        <v>434901</v>
      </c>
      <c r="P351" s="28">
        <v>0</v>
      </c>
      <c r="Q351" s="142">
        <f t="shared" si="115"/>
        <v>434901</v>
      </c>
      <c r="R351" s="38"/>
      <c r="S351" s="34"/>
    </row>
    <row r="352" spans="1:19" ht="15" customHeight="1">
      <c r="A352" s="136" t="s">
        <v>237</v>
      </c>
      <c r="B352" s="8"/>
      <c r="C352" s="8"/>
      <c r="D352" s="5"/>
      <c r="E352" s="5"/>
      <c r="F352" s="28">
        <v>0</v>
      </c>
      <c r="G352" s="28">
        <v>0</v>
      </c>
      <c r="H352" s="28">
        <v>0</v>
      </c>
      <c r="I352" s="28">
        <v>0</v>
      </c>
      <c r="J352" s="28">
        <v>0</v>
      </c>
      <c r="K352" s="28">
        <v>0</v>
      </c>
      <c r="L352" s="28">
        <v>0</v>
      </c>
      <c r="M352" s="28"/>
      <c r="N352" s="28">
        <v>0</v>
      </c>
      <c r="O352" s="28">
        <v>-8900</v>
      </c>
      <c r="P352" s="28">
        <v>0</v>
      </c>
      <c r="Q352" s="142">
        <f t="shared" si="115"/>
        <v>-8900</v>
      </c>
      <c r="S352" s="34"/>
    </row>
    <row r="353" spans="1:19" ht="15" customHeight="1">
      <c r="A353" s="136" t="s">
        <v>280</v>
      </c>
      <c r="B353" s="8">
        <f>B351+B352</f>
        <v>0</v>
      </c>
      <c r="C353" s="8">
        <f t="shared" ref="C353:P353" si="119">C351+C352</f>
        <v>0</v>
      </c>
      <c r="D353" s="8">
        <f t="shared" si="119"/>
        <v>0</v>
      </c>
      <c r="E353" s="8">
        <f t="shared" si="119"/>
        <v>0</v>
      </c>
      <c r="F353" s="8">
        <f t="shared" si="119"/>
        <v>0</v>
      </c>
      <c r="G353" s="8">
        <f t="shared" si="119"/>
        <v>0</v>
      </c>
      <c r="H353" s="8">
        <f t="shared" si="119"/>
        <v>0</v>
      </c>
      <c r="I353" s="8">
        <f t="shared" si="119"/>
        <v>0</v>
      </c>
      <c r="J353" s="8">
        <f t="shared" si="119"/>
        <v>0</v>
      </c>
      <c r="K353" s="8">
        <f t="shared" si="119"/>
        <v>0</v>
      </c>
      <c r="L353" s="8">
        <f t="shared" si="119"/>
        <v>0</v>
      </c>
      <c r="M353" s="8"/>
      <c r="N353" s="8">
        <f t="shared" si="119"/>
        <v>0</v>
      </c>
      <c r="O353" s="8">
        <f t="shared" si="119"/>
        <v>426001</v>
      </c>
      <c r="P353" s="8">
        <f t="shared" si="119"/>
        <v>0</v>
      </c>
      <c r="Q353" s="142">
        <f t="shared" si="115"/>
        <v>426001</v>
      </c>
      <c r="S353" s="34"/>
    </row>
    <row r="354" spans="1:19" ht="45" customHeight="1">
      <c r="A354" s="4" t="s">
        <v>106</v>
      </c>
      <c r="B354" s="8">
        <v>0</v>
      </c>
      <c r="C354" s="8">
        <v>0</v>
      </c>
      <c r="D354" s="5"/>
      <c r="E354" s="5"/>
      <c r="F354" s="28">
        <v>0</v>
      </c>
      <c r="G354" s="28">
        <v>0</v>
      </c>
      <c r="H354" s="28">
        <v>0</v>
      </c>
      <c r="I354" s="28">
        <v>0</v>
      </c>
      <c r="J354" s="28">
        <v>0</v>
      </c>
      <c r="K354" s="28">
        <v>0</v>
      </c>
      <c r="L354" s="28">
        <v>0</v>
      </c>
      <c r="M354" s="28"/>
      <c r="N354" s="28">
        <v>0</v>
      </c>
      <c r="O354" s="28">
        <v>0</v>
      </c>
      <c r="P354" s="28">
        <v>7200</v>
      </c>
      <c r="Q354" s="142">
        <f t="shared" si="115"/>
        <v>7200</v>
      </c>
      <c r="R354" s="38"/>
      <c r="S354" s="34"/>
    </row>
    <row r="355" spans="1:19" ht="15" customHeight="1">
      <c r="A355" s="136" t="s">
        <v>237</v>
      </c>
      <c r="B355" s="8"/>
      <c r="C355" s="8"/>
      <c r="D355" s="5"/>
      <c r="E355" s="5"/>
      <c r="F355" s="28">
        <v>0</v>
      </c>
      <c r="G355" s="28">
        <v>2000</v>
      </c>
      <c r="H355" s="28">
        <v>0</v>
      </c>
      <c r="I355" s="28">
        <v>0</v>
      </c>
      <c r="J355" s="28">
        <v>0</v>
      </c>
      <c r="K355" s="28">
        <v>0</v>
      </c>
      <c r="L355" s="28">
        <v>0</v>
      </c>
      <c r="M355" s="28"/>
      <c r="N355" s="28">
        <v>0</v>
      </c>
      <c r="O355" s="28">
        <v>0</v>
      </c>
      <c r="P355" s="28">
        <v>-2000</v>
      </c>
      <c r="Q355" s="142">
        <f t="shared" si="115"/>
        <v>0</v>
      </c>
      <c r="S355" s="34"/>
    </row>
    <row r="356" spans="1:19" ht="15" customHeight="1">
      <c r="A356" s="136" t="s">
        <v>280</v>
      </c>
      <c r="B356" s="8">
        <f>B354+B355</f>
        <v>0</v>
      </c>
      <c r="C356" s="8">
        <f t="shared" ref="C356:P356" si="120">C354+C355</f>
        <v>0</v>
      </c>
      <c r="D356" s="8">
        <f t="shared" si="120"/>
        <v>0</v>
      </c>
      <c r="E356" s="8">
        <f t="shared" si="120"/>
        <v>0</v>
      </c>
      <c r="F356" s="8">
        <f t="shared" si="120"/>
        <v>0</v>
      </c>
      <c r="G356" s="8">
        <f t="shared" si="120"/>
        <v>2000</v>
      </c>
      <c r="H356" s="8">
        <f t="shared" si="120"/>
        <v>0</v>
      </c>
      <c r="I356" s="8">
        <f t="shared" si="120"/>
        <v>0</v>
      </c>
      <c r="J356" s="8">
        <f t="shared" si="120"/>
        <v>0</v>
      </c>
      <c r="K356" s="8">
        <f t="shared" si="120"/>
        <v>0</v>
      </c>
      <c r="L356" s="8">
        <f t="shared" si="120"/>
        <v>0</v>
      </c>
      <c r="M356" s="8"/>
      <c r="N356" s="8">
        <f t="shared" si="120"/>
        <v>0</v>
      </c>
      <c r="O356" s="8">
        <f t="shared" si="120"/>
        <v>0</v>
      </c>
      <c r="P356" s="8">
        <f t="shared" si="120"/>
        <v>5200</v>
      </c>
      <c r="Q356" s="142">
        <f t="shared" si="115"/>
        <v>7200</v>
      </c>
      <c r="S356" s="34"/>
    </row>
    <row r="357" spans="1:19" ht="30" customHeight="1">
      <c r="A357" s="4" t="s">
        <v>107</v>
      </c>
      <c r="B357" s="8">
        <v>108312</v>
      </c>
      <c r="C357" s="8">
        <v>26539</v>
      </c>
      <c r="D357" s="5"/>
      <c r="E357" s="5"/>
      <c r="F357" s="28">
        <v>180</v>
      </c>
      <c r="G357" s="28">
        <v>6900</v>
      </c>
      <c r="H357" s="28">
        <v>6969</v>
      </c>
      <c r="I357" s="28">
        <v>0</v>
      </c>
      <c r="J357" s="28">
        <v>0</v>
      </c>
      <c r="K357" s="28">
        <v>0</v>
      </c>
      <c r="L357" s="28">
        <v>0</v>
      </c>
      <c r="M357" s="28"/>
      <c r="N357" s="28">
        <v>0</v>
      </c>
      <c r="O357" s="28">
        <v>0</v>
      </c>
      <c r="P357" s="28">
        <v>0</v>
      </c>
      <c r="Q357" s="142">
        <f t="shared" si="115"/>
        <v>148900</v>
      </c>
      <c r="S357" s="34"/>
    </row>
    <row r="358" spans="1:19" ht="15" customHeight="1">
      <c r="A358" s="136" t="s">
        <v>237</v>
      </c>
      <c r="B358" s="8">
        <v>0</v>
      </c>
      <c r="C358" s="8">
        <v>0</v>
      </c>
      <c r="D358" s="5"/>
      <c r="E358" s="5"/>
      <c r="F358" s="28">
        <v>0</v>
      </c>
      <c r="G358" s="28">
        <v>0</v>
      </c>
      <c r="H358" s="28">
        <v>0</v>
      </c>
      <c r="I358" s="28">
        <v>0</v>
      </c>
      <c r="J358" s="28">
        <v>0</v>
      </c>
      <c r="K358" s="28">
        <v>0</v>
      </c>
      <c r="L358" s="28">
        <v>0</v>
      </c>
      <c r="M358" s="28"/>
      <c r="N358" s="28">
        <v>0</v>
      </c>
      <c r="O358" s="28">
        <v>0</v>
      </c>
      <c r="P358" s="28">
        <v>0</v>
      </c>
      <c r="Q358" s="142">
        <f t="shared" si="115"/>
        <v>0</v>
      </c>
    </row>
    <row r="359" spans="1:19" ht="15" customHeight="1">
      <c r="A359" s="136" t="s">
        <v>280</v>
      </c>
      <c r="B359" s="8">
        <f>B357+B358</f>
        <v>108312</v>
      </c>
      <c r="C359" s="8">
        <f t="shared" ref="C359:P359" si="121">C357+C358</f>
        <v>26539</v>
      </c>
      <c r="D359" s="8">
        <f t="shared" si="121"/>
        <v>0</v>
      </c>
      <c r="E359" s="8">
        <f t="shared" si="121"/>
        <v>0</v>
      </c>
      <c r="F359" s="8">
        <f t="shared" si="121"/>
        <v>180</v>
      </c>
      <c r="G359" s="8">
        <f t="shared" si="121"/>
        <v>6900</v>
      </c>
      <c r="H359" s="8">
        <f t="shared" si="121"/>
        <v>6969</v>
      </c>
      <c r="I359" s="8">
        <f t="shared" si="121"/>
        <v>0</v>
      </c>
      <c r="J359" s="8">
        <f t="shared" si="121"/>
        <v>0</v>
      </c>
      <c r="K359" s="8">
        <f t="shared" si="121"/>
        <v>0</v>
      </c>
      <c r="L359" s="8">
        <f t="shared" si="121"/>
        <v>0</v>
      </c>
      <c r="M359" s="8"/>
      <c r="N359" s="8">
        <f t="shared" si="121"/>
        <v>0</v>
      </c>
      <c r="O359" s="8">
        <f t="shared" si="121"/>
        <v>0</v>
      </c>
      <c r="P359" s="8">
        <f t="shared" si="121"/>
        <v>0</v>
      </c>
      <c r="Q359" s="142">
        <f t="shared" si="115"/>
        <v>148900</v>
      </c>
    </row>
    <row r="360" spans="1:19" ht="32.25" customHeight="1">
      <c r="A360" s="74" t="s">
        <v>265</v>
      </c>
      <c r="B360" s="8"/>
      <c r="C360" s="8"/>
      <c r="D360" s="8"/>
      <c r="E360" s="8"/>
      <c r="F360" s="8"/>
      <c r="G360" s="8">
        <v>2829</v>
      </c>
      <c r="H360" s="8"/>
      <c r="I360" s="8"/>
      <c r="J360" s="8"/>
      <c r="K360" s="8">
        <v>0</v>
      </c>
      <c r="L360" s="8"/>
      <c r="M360" s="8"/>
      <c r="N360" s="8"/>
      <c r="O360" s="8"/>
      <c r="P360" s="8"/>
      <c r="Q360" s="137">
        <f t="shared" si="115"/>
        <v>2829</v>
      </c>
    </row>
    <row r="361" spans="1:19" ht="15" customHeight="1">
      <c r="A361" s="136" t="s">
        <v>237</v>
      </c>
      <c r="B361" s="8"/>
      <c r="C361" s="8"/>
      <c r="D361" s="8"/>
      <c r="E361" s="8"/>
      <c r="F361" s="8"/>
      <c r="G361" s="8"/>
      <c r="H361" s="8"/>
      <c r="I361" s="8"/>
      <c r="J361" s="8"/>
      <c r="K361" s="8">
        <v>0</v>
      </c>
      <c r="L361" s="8"/>
      <c r="M361" s="8"/>
      <c r="N361" s="8"/>
      <c r="O361" s="8"/>
      <c r="P361" s="8"/>
      <c r="Q361" s="137">
        <f t="shared" si="115"/>
        <v>0</v>
      </c>
    </row>
    <row r="362" spans="1:19" ht="15" customHeight="1">
      <c r="A362" s="136" t="s">
        <v>280</v>
      </c>
      <c r="B362" s="8">
        <f>B360+B361</f>
        <v>0</v>
      </c>
      <c r="C362" s="8">
        <f t="shared" ref="C362:P362" si="122">C360+C361</f>
        <v>0</v>
      </c>
      <c r="D362" s="8">
        <f t="shared" si="122"/>
        <v>0</v>
      </c>
      <c r="E362" s="8">
        <f t="shared" si="122"/>
        <v>0</v>
      </c>
      <c r="F362" s="8">
        <f t="shared" si="122"/>
        <v>0</v>
      </c>
      <c r="G362" s="8">
        <f t="shared" si="122"/>
        <v>2829</v>
      </c>
      <c r="H362" s="8">
        <f t="shared" si="122"/>
        <v>0</v>
      </c>
      <c r="I362" s="8">
        <f t="shared" si="122"/>
        <v>0</v>
      </c>
      <c r="J362" s="8">
        <f t="shared" si="122"/>
        <v>0</v>
      </c>
      <c r="K362" s="8">
        <f t="shared" si="122"/>
        <v>0</v>
      </c>
      <c r="L362" s="8">
        <f t="shared" si="122"/>
        <v>0</v>
      </c>
      <c r="M362" s="8"/>
      <c r="N362" s="8">
        <f t="shared" si="122"/>
        <v>0</v>
      </c>
      <c r="O362" s="8">
        <f t="shared" si="122"/>
        <v>0</v>
      </c>
      <c r="P362" s="8">
        <f t="shared" si="122"/>
        <v>0</v>
      </c>
      <c r="Q362" s="137">
        <f t="shared" si="115"/>
        <v>2829</v>
      </c>
    </row>
    <row r="363" spans="1:19" ht="50.25" customHeight="1">
      <c r="A363" s="71" t="s">
        <v>266</v>
      </c>
      <c r="B363" s="8">
        <v>0</v>
      </c>
      <c r="C363" s="8">
        <v>0</v>
      </c>
      <c r="D363" s="8"/>
      <c r="E363" s="8"/>
      <c r="F363" s="8"/>
      <c r="G363" s="8">
        <v>3758</v>
      </c>
      <c r="H363" s="8">
        <v>0</v>
      </c>
      <c r="I363" s="8"/>
      <c r="J363" s="8"/>
      <c r="K363" s="8">
        <v>0</v>
      </c>
      <c r="L363" s="8"/>
      <c r="M363" s="8"/>
      <c r="N363" s="8"/>
      <c r="O363" s="8"/>
      <c r="P363" s="8"/>
      <c r="Q363" s="142">
        <f t="shared" si="115"/>
        <v>3758</v>
      </c>
    </row>
    <row r="364" spans="1:19" ht="15" customHeight="1">
      <c r="A364" s="136" t="s">
        <v>237</v>
      </c>
      <c r="B364" s="8"/>
      <c r="C364" s="8"/>
      <c r="D364" s="8"/>
      <c r="E364" s="8"/>
      <c r="F364" s="8"/>
      <c r="G364" s="8"/>
      <c r="H364" s="8"/>
      <c r="I364" s="8"/>
      <c r="J364" s="8"/>
      <c r="K364" s="8">
        <v>0</v>
      </c>
      <c r="L364" s="8">
        <v>0</v>
      </c>
      <c r="M364" s="8"/>
      <c r="N364" s="8"/>
      <c r="O364" s="8"/>
      <c r="P364" s="8"/>
      <c r="Q364" s="142">
        <f t="shared" si="115"/>
        <v>0</v>
      </c>
    </row>
    <row r="365" spans="1:19" ht="20.25" customHeight="1">
      <c r="A365" s="136" t="s">
        <v>280</v>
      </c>
      <c r="B365" s="8">
        <f>B363+B364</f>
        <v>0</v>
      </c>
      <c r="C365" s="8">
        <f t="shared" ref="C365:P365" si="123">C363+C364</f>
        <v>0</v>
      </c>
      <c r="D365" s="8">
        <f t="shared" si="123"/>
        <v>0</v>
      </c>
      <c r="E365" s="8">
        <f t="shared" si="123"/>
        <v>0</v>
      </c>
      <c r="F365" s="8">
        <f t="shared" si="123"/>
        <v>0</v>
      </c>
      <c r="G365" s="8">
        <f t="shared" si="123"/>
        <v>3758</v>
      </c>
      <c r="H365" s="8">
        <f t="shared" si="123"/>
        <v>0</v>
      </c>
      <c r="I365" s="8">
        <f t="shared" si="123"/>
        <v>0</v>
      </c>
      <c r="J365" s="8">
        <f t="shared" si="123"/>
        <v>0</v>
      </c>
      <c r="K365" s="8">
        <f t="shared" si="123"/>
        <v>0</v>
      </c>
      <c r="L365" s="8">
        <f t="shared" si="123"/>
        <v>0</v>
      </c>
      <c r="M365" s="8"/>
      <c r="N365" s="8">
        <f t="shared" si="123"/>
        <v>0</v>
      </c>
      <c r="O365" s="8">
        <f t="shared" si="123"/>
        <v>0</v>
      </c>
      <c r="P365" s="8">
        <f t="shared" si="123"/>
        <v>0</v>
      </c>
      <c r="Q365" s="142">
        <f t="shared" si="115"/>
        <v>3758</v>
      </c>
    </row>
    <row r="366" spans="1:19" ht="45" customHeight="1">
      <c r="A366" s="37" t="s">
        <v>281</v>
      </c>
      <c r="B366" s="8">
        <v>9520</v>
      </c>
      <c r="C366" s="8">
        <v>2796</v>
      </c>
      <c r="D366" s="8"/>
      <c r="E366" s="8"/>
      <c r="F366" s="8">
        <v>50</v>
      </c>
      <c r="G366" s="8">
        <v>6390</v>
      </c>
      <c r="H366" s="8">
        <v>909</v>
      </c>
      <c r="I366" s="8"/>
      <c r="J366" s="8"/>
      <c r="K366" s="8">
        <v>0</v>
      </c>
      <c r="L366" s="8"/>
      <c r="M366" s="8"/>
      <c r="N366" s="8">
        <v>1558</v>
      </c>
      <c r="O366" s="8"/>
      <c r="P366" s="8"/>
      <c r="Q366" s="142">
        <f t="shared" si="115"/>
        <v>21223</v>
      </c>
    </row>
    <row r="367" spans="1:19" ht="15" customHeight="1">
      <c r="A367" s="136" t="s">
        <v>237</v>
      </c>
      <c r="B367" s="8"/>
      <c r="C367" s="8"/>
      <c r="D367" s="8"/>
      <c r="E367" s="8"/>
      <c r="F367" s="8"/>
      <c r="G367" s="8"/>
      <c r="H367" s="8"/>
      <c r="I367" s="8"/>
      <c r="J367" s="8"/>
      <c r="K367" s="8">
        <v>0</v>
      </c>
      <c r="L367" s="8">
        <v>0</v>
      </c>
      <c r="M367" s="8"/>
      <c r="N367" s="8"/>
      <c r="O367" s="8"/>
      <c r="P367" s="8"/>
      <c r="Q367" s="142">
        <f t="shared" si="115"/>
        <v>0</v>
      </c>
    </row>
    <row r="368" spans="1:19" ht="15" customHeight="1">
      <c r="A368" s="136" t="s">
        <v>280</v>
      </c>
      <c r="B368" s="8">
        <f>B366+B367</f>
        <v>9520</v>
      </c>
      <c r="C368" s="8">
        <f t="shared" ref="C368:L368" si="124">C366+C367</f>
        <v>2796</v>
      </c>
      <c r="D368" s="8">
        <f t="shared" si="124"/>
        <v>0</v>
      </c>
      <c r="E368" s="8">
        <f t="shared" si="124"/>
        <v>0</v>
      </c>
      <c r="F368" s="8">
        <f t="shared" si="124"/>
        <v>50</v>
      </c>
      <c r="G368" s="8">
        <f t="shared" si="124"/>
        <v>6390</v>
      </c>
      <c r="H368" s="8">
        <f t="shared" si="124"/>
        <v>909</v>
      </c>
      <c r="I368" s="8">
        <f t="shared" si="124"/>
        <v>0</v>
      </c>
      <c r="J368" s="8">
        <f t="shared" si="124"/>
        <v>0</v>
      </c>
      <c r="K368" s="8">
        <f t="shared" si="124"/>
        <v>0</v>
      </c>
      <c r="L368" s="8">
        <f t="shared" si="124"/>
        <v>0</v>
      </c>
      <c r="M368" s="8"/>
      <c r="N368" s="8">
        <f>N366+N367</f>
        <v>1558</v>
      </c>
      <c r="O368" s="8">
        <f>O366+O367</f>
        <v>0</v>
      </c>
      <c r="P368" s="8">
        <f>P366+P367</f>
        <v>0</v>
      </c>
      <c r="Q368" s="142">
        <f t="shared" si="115"/>
        <v>21223</v>
      </c>
    </row>
    <row r="369" spans="1:17" ht="30" customHeight="1">
      <c r="A369" s="71" t="s">
        <v>243</v>
      </c>
      <c r="B369" s="8"/>
      <c r="C369" s="8"/>
      <c r="D369" s="8"/>
      <c r="E369" s="8"/>
      <c r="F369" s="8"/>
      <c r="G369" s="8"/>
      <c r="H369" s="8"/>
      <c r="I369" s="8"/>
      <c r="J369" s="8"/>
      <c r="K369" s="8">
        <v>3500</v>
      </c>
      <c r="L369" s="8"/>
      <c r="M369" s="8"/>
      <c r="N369" s="8"/>
      <c r="O369" s="8"/>
      <c r="P369" s="8"/>
      <c r="Q369" s="142">
        <f t="shared" ref="Q369:Q371" si="125">SUM(B369:P369)</f>
        <v>3500</v>
      </c>
    </row>
    <row r="370" spans="1:17" ht="15" customHeight="1">
      <c r="A370" s="136" t="s">
        <v>237</v>
      </c>
      <c r="B370" s="8"/>
      <c r="C370" s="8"/>
      <c r="D370" s="8"/>
      <c r="E370" s="8"/>
      <c r="F370" s="8"/>
      <c r="G370" s="8"/>
      <c r="H370" s="8"/>
      <c r="I370" s="8"/>
      <c r="J370" s="8"/>
      <c r="K370" s="8">
        <v>0</v>
      </c>
      <c r="L370" s="8">
        <v>0</v>
      </c>
      <c r="M370" s="8"/>
      <c r="N370" s="8"/>
      <c r="O370" s="8"/>
      <c r="P370" s="8"/>
      <c r="Q370" s="142">
        <f t="shared" si="125"/>
        <v>0</v>
      </c>
    </row>
    <row r="371" spans="1:17" ht="15" customHeight="1">
      <c r="A371" s="136" t="s">
        <v>280</v>
      </c>
      <c r="B371" s="8">
        <f>B369+B370</f>
        <v>0</v>
      </c>
      <c r="C371" s="8">
        <f t="shared" ref="C371:L371" si="126">C369+C370</f>
        <v>0</v>
      </c>
      <c r="D371" s="8">
        <f t="shared" si="126"/>
        <v>0</v>
      </c>
      <c r="E371" s="8">
        <f t="shared" si="126"/>
        <v>0</v>
      </c>
      <c r="F371" s="8">
        <f t="shared" si="126"/>
        <v>0</v>
      </c>
      <c r="G371" s="8">
        <f t="shared" si="126"/>
        <v>0</v>
      </c>
      <c r="H371" s="8">
        <f t="shared" si="126"/>
        <v>0</v>
      </c>
      <c r="I371" s="8">
        <f t="shared" si="126"/>
        <v>0</v>
      </c>
      <c r="J371" s="8">
        <f t="shared" si="126"/>
        <v>0</v>
      </c>
      <c r="K371" s="8">
        <f t="shared" si="126"/>
        <v>3500</v>
      </c>
      <c r="L371" s="8">
        <f t="shared" si="126"/>
        <v>0</v>
      </c>
      <c r="M371" s="8"/>
      <c r="N371" s="8">
        <f>N369+N370</f>
        <v>0</v>
      </c>
      <c r="O371" s="8">
        <f>O369+O370</f>
        <v>0</v>
      </c>
      <c r="P371" s="8">
        <f>P369+P370</f>
        <v>0</v>
      </c>
      <c r="Q371" s="142">
        <f t="shared" si="125"/>
        <v>3500</v>
      </c>
    </row>
    <row r="372" spans="1:17" ht="25.5" customHeight="1">
      <c r="A372" s="91" t="s">
        <v>270</v>
      </c>
      <c r="B372" s="8"/>
      <c r="C372" s="8"/>
      <c r="D372" s="8"/>
      <c r="E372" s="8"/>
      <c r="F372" s="8"/>
      <c r="G372" s="8"/>
      <c r="H372" s="8"/>
      <c r="I372" s="8"/>
      <c r="J372" s="8"/>
      <c r="K372" s="8">
        <v>4000</v>
      </c>
      <c r="L372" s="8"/>
      <c r="M372" s="8"/>
      <c r="N372" s="8"/>
      <c r="O372" s="8"/>
      <c r="P372" s="8"/>
      <c r="Q372" s="142">
        <f t="shared" si="115"/>
        <v>4000</v>
      </c>
    </row>
    <row r="373" spans="1:17" ht="15" customHeight="1">
      <c r="A373" s="136" t="s">
        <v>237</v>
      </c>
      <c r="B373" s="8"/>
      <c r="C373" s="8"/>
      <c r="D373" s="8"/>
      <c r="E373" s="8"/>
      <c r="F373" s="8"/>
      <c r="G373" s="8"/>
      <c r="H373" s="8"/>
      <c r="I373" s="8"/>
      <c r="J373" s="8"/>
      <c r="K373" s="8">
        <v>0</v>
      </c>
      <c r="L373" s="8">
        <v>0</v>
      </c>
      <c r="M373" s="8"/>
      <c r="N373" s="8"/>
      <c r="O373" s="8"/>
      <c r="P373" s="8"/>
      <c r="Q373" s="142">
        <f t="shared" si="115"/>
        <v>0</v>
      </c>
    </row>
    <row r="374" spans="1:17" ht="15" customHeight="1">
      <c r="A374" s="136" t="s">
        <v>280</v>
      </c>
      <c r="B374" s="8">
        <f>B372+B373</f>
        <v>0</v>
      </c>
      <c r="C374" s="8">
        <f t="shared" ref="C374:L374" si="127">C372+C373</f>
        <v>0</v>
      </c>
      <c r="D374" s="8">
        <f t="shared" si="127"/>
        <v>0</v>
      </c>
      <c r="E374" s="8">
        <f t="shared" si="127"/>
        <v>0</v>
      </c>
      <c r="F374" s="8">
        <f t="shared" si="127"/>
        <v>0</v>
      </c>
      <c r="G374" s="8">
        <f t="shared" si="127"/>
        <v>0</v>
      </c>
      <c r="H374" s="8">
        <f t="shared" si="127"/>
        <v>0</v>
      </c>
      <c r="I374" s="8">
        <f t="shared" si="127"/>
        <v>0</v>
      </c>
      <c r="J374" s="8">
        <f t="shared" si="127"/>
        <v>0</v>
      </c>
      <c r="K374" s="8">
        <f t="shared" si="127"/>
        <v>4000</v>
      </c>
      <c r="L374" s="8">
        <f t="shared" si="127"/>
        <v>0</v>
      </c>
      <c r="M374" s="8"/>
      <c r="N374" s="8">
        <f>N372+N373</f>
        <v>0</v>
      </c>
      <c r="O374" s="8">
        <f>O372+O373</f>
        <v>0</v>
      </c>
      <c r="P374" s="8">
        <f>P372+P373</f>
        <v>0</v>
      </c>
      <c r="Q374" s="142">
        <f t="shared" si="115"/>
        <v>4000</v>
      </c>
    </row>
    <row r="375" spans="1:17" ht="28.5" customHeight="1">
      <c r="A375" s="91" t="s">
        <v>290</v>
      </c>
      <c r="B375" s="8"/>
      <c r="C375" s="8"/>
      <c r="D375" s="8"/>
      <c r="E375" s="8"/>
      <c r="F375" s="8"/>
      <c r="G375" s="8"/>
      <c r="H375" s="8"/>
      <c r="I375" s="8"/>
      <c r="J375" s="8"/>
      <c r="K375" s="8">
        <v>4100</v>
      </c>
      <c r="L375" s="8"/>
      <c r="M375" s="8"/>
      <c r="N375" s="8"/>
      <c r="O375" s="8"/>
      <c r="P375" s="8"/>
      <c r="Q375" s="142">
        <f t="shared" ref="Q375:Q383" si="128">SUM(B375:P375)</f>
        <v>4100</v>
      </c>
    </row>
    <row r="376" spans="1:17" ht="15" customHeight="1">
      <c r="A376" s="136" t="s">
        <v>237</v>
      </c>
      <c r="B376" s="8"/>
      <c r="C376" s="8"/>
      <c r="D376" s="8"/>
      <c r="E376" s="8"/>
      <c r="F376" s="8"/>
      <c r="G376" s="8"/>
      <c r="H376" s="8"/>
      <c r="I376" s="8"/>
      <c r="J376" s="8"/>
      <c r="K376" s="8">
        <v>0</v>
      </c>
      <c r="L376" s="8">
        <v>0</v>
      </c>
      <c r="M376" s="8"/>
      <c r="N376" s="8"/>
      <c r="O376" s="8"/>
      <c r="P376" s="8"/>
      <c r="Q376" s="142">
        <f t="shared" si="128"/>
        <v>0</v>
      </c>
    </row>
    <row r="377" spans="1:17" ht="15" customHeight="1">
      <c r="A377" s="136" t="s">
        <v>280</v>
      </c>
      <c r="B377" s="8">
        <f>B375+B376</f>
        <v>0</v>
      </c>
      <c r="C377" s="8">
        <f t="shared" ref="C377:L377" si="129">C375+C376</f>
        <v>0</v>
      </c>
      <c r="D377" s="8">
        <f t="shared" si="129"/>
        <v>0</v>
      </c>
      <c r="E377" s="8">
        <f t="shared" si="129"/>
        <v>0</v>
      </c>
      <c r="F377" s="8">
        <f t="shared" si="129"/>
        <v>0</v>
      </c>
      <c r="G377" s="8">
        <f t="shared" si="129"/>
        <v>0</v>
      </c>
      <c r="H377" s="8">
        <f t="shared" si="129"/>
        <v>0</v>
      </c>
      <c r="I377" s="8">
        <f t="shared" si="129"/>
        <v>0</v>
      </c>
      <c r="J377" s="8">
        <f t="shared" si="129"/>
        <v>0</v>
      </c>
      <c r="K377" s="8">
        <f t="shared" si="129"/>
        <v>4100</v>
      </c>
      <c r="L377" s="8">
        <f t="shared" si="129"/>
        <v>0</v>
      </c>
      <c r="M377" s="8"/>
      <c r="N377" s="8">
        <f>N375+N376</f>
        <v>0</v>
      </c>
      <c r="O377" s="8">
        <f>O375+O376</f>
        <v>0</v>
      </c>
      <c r="P377" s="8">
        <f>P375+P376</f>
        <v>0</v>
      </c>
      <c r="Q377" s="142">
        <f t="shared" si="128"/>
        <v>4100</v>
      </c>
    </row>
    <row r="378" spans="1:17" ht="30.75" customHeight="1">
      <c r="A378" s="91" t="s">
        <v>291</v>
      </c>
      <c r="B378" s="8"/>
      <c r="C378" s="8"/>
      <c r="D378" s="8"/>
      <c r="E378" s="8"/>
      <c r="F378" s="8"/>
      <c r="G378" s="8"/>
      <c r="H378" s="8"/>
      <c r="I378" s="8"/>
      <c r="J378" s="8"/>
      <c r="K378" s="8">
        <v>14356</v>
      </c>
      <c r="L378" s="8"/>
      <c r="M378" s="8"/>
      <c r="N378" s="8"/>
      <c r="O378" s="8"/>
      <c r="P378" s="8"/>
      <c r="Q378" s="142">
        <f t="shared" si="128"/>
        <v>14356</v>
      </c>
    </row>
    <row r="379" spans="1:17" ht="15" customHeight="1">
      <c r="A379" s="136" t="s">
        <v>237</v>
      </c>
      <c r="B379" s="8"/>
      <c r="C379" s="8"/>
      <c r="D379" s="8"/>
      <c r="E379" s="8"/>
      <c r="F379" s="8"/>
      <c r="G379" s="8"/>
      <c r="H379" s="8"/>
      <c r="I379" s="8"/>
      <c r="J379" s="8"/>
      <c r="K379" s="8">
        <v>0</v>
      </c>
      <c r="L379" s="8">
        <v>0</v>
      </c>
      <c r="M379" s="8"/>
      <c r="N379" s="8"/>
      <c r="O379" s="8"/>
      <c r="P379" s="8"/>
      <c r="Q379" s="142">
        <f t="shared" si="128"/>
        <v>0</v>
      </c>
    </row>
    <row r="380" spans="1:17" ht="15" customHeight="1">
      <c r="A380" s="136" t="s">
        <v>280</v>
      </c>
      <c r="B380" s="8">
        <f>B378+B379</f>
        <v>0</v>
      </c>
      <c r="C380" s="8">
        <f t="shared" ref="C380:L380" si="130">C378+C379</f>
        <v>0</v>
      </c>
      <c r="D380" s="8">
        <f t="shared" si="130"/>
        <v>0</v>
      </c>
      <c r="E380" s="8">
        <f t="shared" si="130"/>
        <v>0</v>
      </c>
      <c r="F380" s="8">
        <f t="shared" si="130"/>
        <v>0</v>
      </c>
      <c r="G380" s="8">
        <f t="shared" si="130"/>
        <v>0</v>
      </c>
      <c r="H380" s="8">
        <f t="shared" si="130"/>
        <v>0</v>
      </c>
      <c r="I380" s="8">
        <f t="shared" si="130"/>
        <v>0</v>
      </c>
      <c r="J380" s="8">
        <f t="shared" si="130"/>
        <v>0</v>
      </c>
      <c r="K380" s="8">
        <f t="shared" si="130"/>
        <v>14356</v>
      </c>
      <c r="L380" s="8">
        <f t="shared" si="130"/>
        <v>0</v>
      </c>
      <c r="M380" s="8"/>
      <c r="N380" s="8">
        <f>N378+N379</f>
        <v>0</v>
      </c>
      <c r="O380" s="8">
        <f>O378+O379</f>
        <v>0</v>
      </c>
      <c r="P380" s="8">
        <f>P378+P379</f>
        <v>0</v>
      </c>
      <c r="Q380" s="142">
        <f t="shared" si="128"/>
        <v>14356</v>
      </c>
    </row>
    <row r="381" spans="1:17" ht="23.25" customHeight="1">
      <c r="A381" s="91" t="s">
        <v>292</v>
      </c>
      <c r="B381" s="8"/>
      <c r="C381" s="8"/>
      <c r="D381" s="8"/>
      <c r="E381" s="8"/>
      <c r="F381" s="8"/>
      <c r="G381" s="8"/>
      <c r="H381" s="8"/>
      <c r="I381" s="8"/>
      <c r="J381" s="8"/>
      <c r="K381" s="8">
        <v>4575</v>
      </c>
      <c r="L381" s="8"/>
      <c r="M381" s="8"/>
      <c r="N381" s="8"/>
      <c r="O381" s="8"/>
      <c r="P381" s="8"/>
      <c r="Q381" s="142">
        <f t="shared" si="128"/>
        <v>4575</v>
      </c>
    </row>
    <row r="382" spans="1:17" ht="15" customHeight="1">
      <c r="A382" s="136" t="s">
        <v>237</v>
      </c>
      <c r="B382" s="8"/>
      <c r="C382" s="8"/>
      <c r="D382" s="8"/>
      <c r="E382" s="8"/>
      <c r="F382" s="8"/>
      <c r="G382" s="8"/>
      <c r="H382" s="8"/>
      <c r="I382" s="8"/>
      <c r="J382" s="8"/>
      <c r="K382" s="8">
        <v>0</v>
      </c>
      <c r="L382" s="8">
        <v>0</v>
      </c>
      <c r="M382" s="8"/>
      <c r="N382" s="8"/>
      <c r="O382" s="8"/>
      <c r="P382" s="8"/>
      <c r="Q382" s="142">
        <f t="shared" si="128"/>
        <v>0</v>
      </c>
    </row>
    <row r="383" spans="1:17" ht="15" customHeight="1">
      <c r="A383" s="136" t="s">
        <v>280</v>
      </c>
      <c r="B383" s="8">
        <f>B381+B382</f>
        <v>0</v>
      </c>
      <c r="C383" s="8">
        <f t="shared" ref="C383:L383" si="131">C381+C382</f>
        <v>0</v>
      </c>
      <c r="D383" s="8">
        <f t="shared" si="131"/>
        <v>0</v>
      </c>
      <c r="E383" s="8">
        <f t="shared" si="131"/>
        <v>0</v>
      </c>
      <c r="F383" s="8">
        <f t="shared" si="131"/>
        <v>0</v>
      </c>
      <c r="G383" s="8">
        <f t="shared" si="131"/>
        <v>0</v>
      </c>
      <c r="H383" s="8">
        <f t="shared" si="131"/>
        <v>0</v>
      </c>
      <c r="I383" s="8">
        <f t="shared" si="131"/>
        <v>0</v>
      </c>
      <c r="J383" s="8">
        <f t="shared" si="131"/>
        <v>0</v>
      </c>
      <c r="K383" s="8">
        <f t="shared" si="131"/>
        <v>4575</v>
      </c>
      <c r="L383" s="8">
        <f t="shared" si="131"/>
        <v>0</v>
      </c>
      <c r="M383" s="8"/>
      <c r="N383" s="8">
        <f>N381+N382</f>
        <v>0</v>
      </c>
      <c r="O383" s="8">
        <f>O381+O382</f>
        <v>0</v>
      </c>
      <c r="P383" s="8">
        <f>P381+P382</f>
        <v>0</v>
      </c>
      <c r="Q383" s="142">
        <f t="shared" si="128"/>
        <v>4575</v>
      </c>
    </row>
    <row r="384" spans="1:17" ht="27" customHeight="1">
      <c r="A384" s="91" t="s">
        <v>289</v>
      </c>
      <c r="B384" s="8"/>
      <c r="C384" s="8"/>
      <c r="D384" s="8"/>
      <c r="E384" s="8"/>
      <c r="F384" s="8">
        <v>0</v>
      </c>
      <c r="G384" s="8">
        <v>0</v>
      </c>
      <c r="H384" s="8"/>
      <c r="I384" s="8"/>
      <c r="J384" s="8"/>
      <c r="K384" s="8">
        <v>1000</v>
      </c>
      <c r="L384" s="8"/>
      <c r="M384" s="8"/>
      <c r="N384" s="8">
        <v>0</v>
      </c>
      <c r="O384" s="8"/>
      <c r="P384" s="8"/>
      <c r="Q384" s="142">
        <f t="shared" si="115"/>
        <v>1000</v>
      </c>
    </row>
    <row r="385" spans="1:17" ht="15" customHeight="1">
      <c r="A385" s="136" t="s">
        <v>237</v>
      </c>
      <c r="B385" s="8"/>
      <c r="C385" s="8"/>
      <c r="D385" s="8"/>
      <c r="E385" s="8"/>
      <c r="F385" s="8"/>
      <c r="G385" s="8">
        <v>0</v>
      </c>
      <c r="H385" s="8"/>
      <c r="I385" s="8"/>
      <c r="J385" s="8"/>
      <c r="K385" s="8"/>
      <c r="L385" s="8"/>
      <c r="M385" s="8"/>
      <c r="N385" s="8"/>
      <c r="O385" s="8"/>
      <c r="P385" s="8"/>
      <c r="Q385" s="142">
        <f t="shared" si="115"/>
        <v>0</v>
      </c>
    </row>
    <row r="386" spans="1:17" ht="33.75" customHeight="1">
      <c r="A386" s="136" t="s">
        <v>280</v>
      </c>
      <c r="B386" s="8">
        <f>B384+B385</f>
        <v>0</v>
      </c>
      <c r="C386" s="8">
        <f t="shared" ref="C386:P386" si="132">C384+C385</f>
        <v>0</v>
      </c>
      <c r="D386" s="8">
        <f t="shared" si="132"/>
        <v>0</v>
      </c>
      <c r="E386" s="8">
        <f t="shared" si="132"/>
        <v>0</v>
      </c>
      <c r="F386" s="8">
        <f t="shared" si="132"/>
        <v>0</v>
      </c>
      <c r="G386" s="8">
        <f t="shared" si="132"/>
        <v>0</v>
      </c>
      <c r="H386" s="8">
        <f t="shared" si="132"/>
        <v>0</v>
      </c>
      <c r="I386" s="8">
        <f t="shared" si="132"/>
        <v>0</v>
      </c>
      <c r="J386" s="8">
        <f t="shared" si="132"/>
        <v>0</v>
      </c>
      <c r="K386" s="8">
        <f t="shared" si="132"/>
        <v>1000</v>
      </c>
      <c r="L386" s="8">
        <f t="shared" si="132"/>
        <v>0</v>
      </c>
      <c r="M386" s="8"/>
      <c r="N386" s="8">
        <f t="shared" si="132"/>
        <v>0</v>
      </c>
      <c r="O386" s="8">
        <f t="shared" si="132"/>
        <v>0</v>
      </c>
      <c r="P386" s="8">
        <f t="shared" si="132"/>
        <v>0</v>
      </c>
      <c r="Q386" s="142">
        <f t="shared" si="115"/>
        <v>1000</v>
      </c>
    </row>
    <row r="387" spans="1:17" ht="113.25" customHeight="1">
      <c r="A387" s="71" t="s">
        <v>282</v>
      </c>
      <c r="B387" s="8"/>
      <c r="C387" s="8"/>
      <c r="D387" s="8"/>
      <c r="E387" s="8"/>
      <c r="F387" s="8">
        <v>2620</v>
      </c>
      <c r="G387" s="8">
        <v>11247</v>
      </c>
      <c r="H387" s="8">
        <v>0</v>
      </c>
      <c r="I387" s="8"/>
      <c r="J387" s="8"/>
      <c r="K387" s="8"/>
      <c r="L387" s="8"/>
      <c r="M387" s="8"/>
      <c r="N387" s="8"/>
      <c r="O387" s="8"/>
      <c r="P387" s="8"/>
      <c r="Q387" s="142">
        <f t="shared" ref="Q387:Q399" si="133">SUM(B387:P387)</f>
        <v>13867</v>
      </c>
    </row>
    <row r="388" spans="1:17" ht="15" customHeight="1">
      <c r="A388" s="136" t="s">
        <v>237</v>
      </c>
      <c r="B388" s="8"/>
      <c r="C388" s="8"/>
      <c r="D388" s="8"/>
      <c r="E388" s="8"/>
      <c r="F388" s="8"/>
      <c r="G388" s="8">
        <v>0</v>
      </c>
      <c r="H388" s="8"/>
      <c r="I388" s="8"/>
      <c r="J388" s="8"/>
      <c r="K388" s="8"/>
      <c r="L388" s="8"/>
      <c r="M388" s="8"/>
      <c r="N388" s="8"/>
      <c r="O388" s="8"/>
      <c r="P388" s="8"/>
      <c r="Q388" s="142">
        <f t="shared" si="133"/>
        <v>0</v>
      </c>
    </row>
    <row r="389" spans="1:17" ht="15" customHeight="1">
      <c r="A389" s="136" t="s">
        <v>280</v>
      </c>
      <c r="B389" s="8">
        <f>B387+B388</f>
        <v>0</v>
      </c>
      <c r="C389" s="8">
        <f t="shared" ref="C389:P389" si="134">C387+C388</f>
        <v>0</v>
      </c>
      <c r="D389" s="8">
        <f t="shared" si="134"/>
        <v>0</v>
      </c>
      <c r="E389" s="8">
        <f t="shared" si="134"/>
        <v>0</v>
      </c>
      <c r="F389" s="8">
        <f t="shared" si="134"/>
        <v>2620</v>
      </c>
      <c r="G389" s="8">
        <f t="shared" si="134"/>
        <v>11247</v>
      </c>
      <c r="H389" s="8">
        <f t="shared" si="134"/>
        <v>0</v>
      </c>
      <c r="I389" s="8">
        <f t="shared" si="134"/>
        <v>0</v>
      </c>
      <c r="J389" s="8">
        <f t="shared" si="134"/>
        <v>0</v>
      </c>
      <c r="K389" s="8">
        <f t="shared" si="134"/>
        <v>0</v>
      </c>
      <c r="L389" s="8">
        <f t="shared" si="134"/>
        <v>0</v>
      </c>
      <c r="M389" s="8"/>
      <c r="N389" s="8">
        <f t="shared" si="134"/>
        <v>0</v>
      </c>
      <c r="O389" s="8">
        <f t="shared" si="134"/>
        <v>0</v>
      </c>
      <c r="P389" s="8">
        <f t="shared" si="134"/>
        <v>0</v>
      </c>
      <c r="Q389" s="142">
        <f t="shared" si="133"/>
        <v>13867</v>
      </c>
    </row>
    <row r="390" spans="1:17" ht="51.75" customHeight="1">
      <c r="A390" s="77" t="s">
        <v>284</v>
      </c>
      <c r="B390" s="8">
        <v>2729</v>
      </c>
      <c r="C390" s="8">
        <v>658</v>
      </c>
      <c r="D390" s="8"/>
      <c r="E390" s="8"/>
      <c r="F390" s="8">
        <v>22484</v>
      </c>
      <c r="G390" s="8">
        <v>0</v>
      </c>
      <c r="H390" s="8">
        <v>3500</v>
      </c>
      <c r="I390" s="8"/>
      <c r="J390" s="8"/>
      <c r="K390" s="8"/>
      <c r="L390" s="8"/>
      <c r="M390" s="8"/>
      <c r="N390" s="8">
        <v>29870</v>
      </c>
      <c r="O390" s="8"/>
      <c r="P390" s="8"/>
      <c r="Q390" s="142">
        <f t="shared" si="133"/>
        <v>59241</v>
      </c>
    </row>
    <row r="391" spans="1:17" ht="15" customHeight="1">
      <c r="A391" s="136" t="s">
        <v>237</v>
      </c>
      <c r="B391" s="8"/>
      <c r="C391" s="8"/>
      <c r="D391" s="8"/>
      <c r="E391" s="8"/>
      <c r="F391" s="8"/>
      <c r="G391" s="8">
        <v>0</v>
      </c>
      <c r="H391" s="8"/>
      <c r="I391" s="8"/>
      <c r="J391" s="8"/>
      <c r="K391" s="8"/>
      <c r="L391" s="8"/>
      <c r="M391" s="8"/>
      <c r="N391" s="8"/>
      <c r="O391" s="8"/>
      <c r="P391" s="8"/>
      <c r="Q391" s="142">
        <f t="shared" si="133"/>
        <v>0</v>
      </c>
    </row>
    <row r="392" spans="1:17" ht="15" customHeight="1">
      <c r="A392" s="136" t="s">
        <v>280</v>
      </c>
      <c r="B392" s="8">
        <f>B390+B391</f>
        <v>2729</v>
      </c>
      <c r="C392" s="8">
        <f t="shared" ref="C392:L392" si="135">C390+C391</f>
        <v>658</v>
      </c>
      <c r="D392" s="8">
        <f t="shared" si="135"/>
        <v>0</v>
      </c>
      <c r="E392" s="8">
        <f t="shared" si="135"/>
        <v>0</v>
      </c>
      <c r="F392" s="8">
        <f t="shared" si="135"/>
        <v>22484</v>
      </c>
      <c r="G392" s="8">
        <f t="shared" si="135"/>
        <v>0</v>
      </c>
      <c r="H392" s="8">
        <f t="shared" si="135"/>
        <v>3500</v>
      </c>
      <c r="I392" s="8">
        <f t="shared" si="135"/>
        <v>0</v>
      </c>
      <c r="J392" s="8">
        <f t="shared" si="135"/>
        <v>0</v>
      </c>
      <c r="K392" s="8">
        <f t="shared" si="135"/>
        <v>0</v>
      </c>
      <c r="L392" s="8">
        <f t="shared" si="135"/>
        <v>0</v>
      </c>
      <c r="M392" s="8"/>
      <c r="N392" s="8">
        <f>N390+N391</f>
        <v>29870</v>
      </c>
      <c r="O392" s="8">
        <f>O390+O391</f>
        <v>0</v>
      </c>
      <c r="P392" s="8">
        <f>P390+P391</f>
        <v>0</v>
      </c>
      <c r="Q392" s="142">
        <f t="shared" si="133"/>
        <v>59241</v>
      </c>
    </row>
    <row r="393" spans="1:17" ht="64.5" customHeight="1">
      <c r="A393" s="88" t="s">
        <v>286</v>
      </c>
      <c r="B393" s="8">
        <v>2418</v>
      </c>
      <c r="C393" s="8">
        <v>582</v>
      </c>
      <c r="D393" s="8">
        <v>0</v>
      </c>
      <c r="E393" s="8">
        <v>0</v>
      </c>
      <c r="F393" s="8">
        <v>2325</v>
      </c>
      <c r="G393" s="8">
        <v>0</v>
      </c>
      <c r="H393" s="8">
        <v>1135</v>
      </c>
      <c r="I393" s="8"/>
      <c r="J393" s="8"/>
      <c r="K393" s="8"/>
      <c r="L393" s="8"/>
      <c r="M393" s="8"/>
      <c r="N393" s="8"/>
      <c r="O393" s="8"/>
      <c r="P393" s="8"/>
      <c r="Q393" s="142">
        <f t="shared" ref="Q393" si="136">SUM(B393:P393)</f>
        <v>6460</v>
      </c>
    </row>
    <row r="394" spans="1:17" ht="15" customHeight="1">
      <c r="A394" s="136" t="s">
        <v>237</v>
      </c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142"/>
    </row>
    <row r="395" spans="1:17" ht="15" customHeight="1">
      <c r="A395" s="136" t="s">
        <v>280</v>
      </c>
      <c r="B395" s="8">
        <f>B393+B394</f>
        <v>2418</v>
      </c>
      <c r="C395" s="8">
        <f t="shared" ref="C395:Q395" si="137">C393+C394</f>
        <v>582</v>
      </c>
      <c r="D395" s="8">
        <f t="shared" si="137"/>
        <v>0</v>
      </c>
      <c r="E395" s="8">
        <f t="shared" si="137"/>
        <v>0</v>
      </c>
      <c r="F395" s="8">
        <f t="shared" si="137"/>
        <v>2325</v>
      </c>
      <c r="G395" s="8">
        <f t="shared" si="137"/>
        <v>0</v>
      </c>
      <c r="H395" s="8">
        <f t="shared" si="137"/>
        <v>1135</v>
      </c>
      <c r="I395" s="8">
        <f t="shared" si="137"/>
        <v>0</v>
      </c>
      <c r="J395" s="8">
        <f t="shared" si="137"/>
        <v>0</v>
      </c>
      <c r="K395" s="8">
        <f t="shared" si="137"/>
        <v>0</v>
      </c>
      <c r="L395" s="8">
        <f t="shared" si="137"/>
        <v>0</v>
      </c>
      <c r="M395" s="8">
        <f t="shared" si="137"/>
        <v>0</v>
      </c>
      <c r="N395" s="8">
        <f t="shared" si="137"/>
        <v>0</v>
      </c>
      <c r="O395" s="8">
        <f t="shared" si="137"/>
        <v>0</v>
      </c>
      <c r="P395" s="8">
        <f t="shared" si="137"/>
        <v>0</v>
      </c>
      <c r="Q395" s="36">
        <f t="shared" si="137"/>
        <v>6460</v>
      </c>
    </row>
    <row r="396" spans="1:17" ht="77.25" customHeight="1">
      <c r="A396" s="74" t="s">
        <v>287</v>
      </c>
      <c r="B396" s="8">
        <v>2300</v>
      </c>
      <c r="C396" s="8">
        <v>554</v>
      </c>
      <c r="D396" s="8">
        <v>0</v>
      </c>
      <c r="E396" s="8">
        <v>0</v>
      </c>
      <c r="F396" s="8">
        <v>2900</v>
      </c>
      <c r="G396" s="8">
        <v>2750</v>
      </c>
      <c r="H396" s="8">
        <v>0</v>
      </c>
      <c r="I396" s="8"/>
      <c r="J396" s="8"/>
      <c r="K396" s="8"/>
      <c r="L396" s="8"/>
      <c r="M396" s="8"/>
      <c r="N396" s="8"/>
      <c r="O396" s="8"/>
      <c r="P396" s="8"/>
      <c r="Q396" s="142">
        <f t="shared" ref="Q396" si="138">SUM(B396:P396)</f>
        <v>8504</v>
      </c>
    </row>
    <row r="397" spans="1:17" ht="15" customHeight="1">
      <c r="A397" s="136" t="s">
        <v>237</v>
      </c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142"/>
    </row>
    <row r="398" spans="1:17" ht="15" customHeight="1">
      <c r="A398" s="136" t="s">
        <v>280</v>
      </c>
      <c r="B398" s="8">
        <f>B396+B397</f>
        <v>2300</v>
      </c>
      <c r="C398" s="8">
        <f t="shared" ref="C398:Q398" si="139">C396+C397</f>
        <v>554</v>
      </c>
      <c r="D398" s="8">
        <f t="shared" si="139"/>
        <v>0</v>
      </c>
      <c r="E398" s="8">
        <f t="shared" si="139"/>
        <v>0</v>
      </c>
      <c r="F398" s="8">
        <f t="shared" si="139"/>
        <v>2900</v>
      </c>
      <c r="G398" s="8">
        <f t="shared" si="139"/>
        <v>2750</v>
      </c>
      <c r="H398" s="8">
        <f t="shared" si="139"/>
        <v>0</v>
      </c>
      <c r="I398" s="8">
        <f t="shared" si="139"/>
        <v>0</v>
      </c>
      <c r="J398" s="8">
        <f t="shared" si="139"/>
        <v>0</v>
      </c>
      <c r="K398" s="8">
        <f t="shared" si="139"/>
        <v>0</v>
      </c>
      <c r="L398" s="8">
        <f t="shared" si="139"/>
        <v>0</v>
      </c>
      <c r="M398" s="8">
        <f t="shared" si="139"/>
        <v>0</v>
      </c>
      <c r="N398" s="8">
        <f t="shared" si="139"/>
        <v>0</v>
      </c>
      <c r="O398" s="8">
        <f t="shared" si="139"/>
        <v>0</v>
      </c>
      <c r="P398" s="8">
        <f t="shared" si="139"/>
        <v>0</v>
      </c>
      <c r="Q398" s="36">
        <f t="shared" si="139"/>
        <v>8504</v>
      </c>
    </row>
    <row r="399" spans="1:17" ht="35.25" customHeight="1">
      <c r="A399" s="71" t="s">
        <v>285</v>
      </c>
      <c r="B399" s="8">
        <v>0</v>
      </c>
      <c r="C399" s="8">
        <v>0</v>
      </c>
      <c r="D399" s="8">
        <v>0</v>
      </c>
      <c r="E399" s="8">
        <v>0</v>
      </c>
      <c r="F399" s="8">
        <v>6500</v>
      </c>
      <c r="G399" s="8">
        <v>0</v>
      </c>
      <c r="H399" s="8">
        <v>0</v>
      </c>
      <c r="I399" s="8"/>
      <c r="J399" s="8"/>
      <c r="K399" s="8"/>
      <c r="L399" s="8"/>
      <c r="M399" s="8"/>
      <c r="N399" s="8"/>
      <c r="O399" s="8"/>
      <c r="P399" s="8"/>
      <c r="Q399" s="142">
        <f t="shared" si="133"/>
        <v>6500</v>
      </c>
    </row>
    <row r="400" spans="1:17" ht="15" customHeight="1">
      <c r="A400" s="136" t="s">
        <v>237</v>
      </c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142"/>
    </row>
    <row r="401" spans="1:17" ht="15" customHeight="1">
      <c r="A401" s="136" t="s">
        <v>280</v>
      </c>
      <c r="B401" s="8">
        <f>B399+B400</f>
        <v>0</v>
      </c>
      <c r="C401" s="8">
        <f t="shared" ref="C401:Q401" si="140">C399+C400</f>
        <v>0</v>
      </c>
      <c r="D401" s="8">
        <f t="shared" si="140"/>
        <v>0</v>
      </c>
      <c r="E401" s="8">
        <f t="shared" si="140"/>
        <v>0</v>
      </c>
      <c r="F401" s="8">
        <f t="shared" si="140"/>
        <v>6500</v>
      </c>
      <c r="G401" s="8">
        <f t="shared" si="140"/>
        <v>0</v>
      </c>
      <c r="H401" s="8">
        <f t="shared" si="140"/>
        <v>0</v>
      </c>
      <c r="I401" s="8">
        <f t="shared" si="140"/>
        <v>0</v>
      </c>
      <c r="J401" s="8">
        <f t="shared" si="140"/>
        <v>0</v>
      </c>
      <c r="K401" s="8">
        <f t="shared" si="140"/>
        <v>0</v>
      </c>
      <c r="L401" s="8">
        <f t="shared" si="140"/>
        <v>0</v>
      </c>
      <c r="M401" s="8">
        <f t="shared" si="140"/>
        <v>0</v>
      </c>
      <c r="N401" s="8">
        <f t="shared" si="140"/>
        <v>0</v>
      </c>
      <c r="O401" s="8">
        <f t="shared" si="140"/>
        <v>0</v>
      </c>
      <c r="P401" s="8">
        <f t="shared" si="140"/>
        <v>0</v>
      </c>
      <c r="Q401" s="36">
        <f t="shared" si="140"/>
        <v>6500</v>
      </c>
    </row>
    <row r="402" spans="1:17" ht="86.25" customHeight="1">
      <c r="A402" s="74" t="s">
        <v>296</v>
      </c>
      <c r="B402" s="8">
        <v>1981</v>
      </c>
      <c r="C402" s="8">
        <v>564</v>
      </c>
      <c r="D402" s="8">
        <v>0</v>
      </c>
      <c r="E402" s="8">
        <v>0</v>
      </c>
      <c r="F402" s="8">
        <v>4000</v>
      </c>
      <c r="G402" s="8">
        <v>1234</v>
      </c>
      <c r="H402" s="8">
        <v>3300</v>
      </c>
      <c r="I402" s="8"/>
      <c r="J402" s="8"/>
      <c r="K402" s="8"/>
      <c r="L402" s="8"/>
      <c r="M402" s="8"/>
      <c r="N402" s="8"/>
      <c r="O402" s="8"/>
      <c r="P402" s="8"/>
      <c r="Q402" s="142">
        <f t="shared" ref="Q402" si="141">SUM(B402:P402)</f>
        <v>11079</v>
      </c>
    </row>
    <row r="403" spans="1:17" ht="15" customHeight="1">
      <c r="A403" s="136" t="s">
        <v>237</v>
      </c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142"/>
    </row>
    <row r="404" spans="1:17" ht="15" customHeight="1">
      <c r="A404" s="136" t="s">
        <v>280</v>
      </c>
      <c r="B404" s="8">
        <f>B402+B403</f>
        <v>1981</v>
      </c>
      <c r="C404" s="8">
        <f t="shared" ref="C404:Q404" si="142">C402+C403</f>
        <v>564</v>
      </c>
      <c r="D404" s="8">
        <f t="shared" si="142"/>
        <v>0</v>
      </c>
      <c r="E404" s="8">
        <f t="shared" si="142"/>
        <v>0</v>
      </c>
      <c r="F404" s="8">
        <f t="shared" si="142"/>
        <v>4000</v>
      </c>
      <c r="G404" s="8">
        <f t="shared" si="142"/>
        <v>1234</v>
      </c>
      <c r="H404" s="8">
        <f t="shared" si="142"/>
        <v>3300</v>
      </c>
      <c r="I404" s="8">
        <f t="shared" si="142"/>
        <v>0</v>
      </c>
      <c r="J404" s="8">
        <f t="shared" si="142"/>
        <v>0</v>
      </c>
      <c r="K404" s="8">
        <f t="shared" si="142"/>
        <v>0</v>
      </c>
      <c r="L404" s="8">
        <f t="shared" si="142"/>
        <v>0</v>
      </c>
      <c r="M404" s="8">
        <f t="shared" si="142"/>
        <v>0</v>
      </c>
      <c r="N404" s="8">
        <f t="shared" si="142"/>
        <v>0</v>
      </c>
      <c r="O404" s="8">
        <f t="shared" si="142"/>
        <v>0</v>
      </c>
      <c r="P404" s="8">
        <f t="shared" si="142"/>
        <v>0</v>
      </c>
      <c r="Q404" s="36">
        <f t="shared" si="142"/>
        <v>11079</v>
      </c>
    </row>
    <row r="405" spans="1:17" ht="93.75" customHeight="1">
      <c r="A405" s="88" t="s">
        <v>283</v>
      </c>
      <c r="B405" s="8">
        <v>0</v>
      </c>
      <c r="C405" s="8">
        <v>0</v>
      </c>
      <c r="D405" s="8"/>
      <c r="E405" s="8"/>
      <c r="F405" s="8">
        <v>7310</v>
      </c>
      <c r="G405" s="8">
        <v>1457</v>
      </c>
      <c r="H405" s="8"/>
      <c r="I405" s="8"/>
      <c r="J405" s="8"/>
      <c r="K405" s="8"/>
      <c r="L405" s="8"/>
      <c r="M405" s="8"/>
      <c r="N405" s="8"/>
      <c r="O405" s="8"/>
      <c r="P405" s="8"/>
      <c r="Q405" s="142">
        <f>SUM(B405:P405)</f>
        <v>8767</v>
      </c>
    </row>
    <row r="406" spans="1:17" ht="15" customHeight="1">
      <c r="A406" s="136" t="s">
        <v>237</v>
      </c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142"/>
    </row>
    <row r="407" spans="1:17" ht="15" customHeight="1">
      <c r="A407" s="136" t="s">
        <v>280</v>
      </c>
      <c r="B407" s="8">
        <f>B405+B406</f>
        <v>0</v>
      </c>
      <c r="C407" s="8">
        <f t="shared" ref="C407:Q407" si="143">C405+C406</f>
        <v>0</v>
      </c>
      <c r="D407" s="8">
        <f t="shared" si="143"/>
        <v>0</v>
      </c>
      <c r="E407" s="8">
        <f t="shared" si="143"/>
        <v>0</v>
      </c>
      <c r="F407" s="8">
        <f t="shared" si="143"/>
        <v>7310</v>
      </c>
      <c r="G407" s="8">
        <f t="shared" si="143"/>
        <v>1457</v>
      </c>
      <c r="H407" s="8">
        <f t="shared" si="143"/>
        <v>0</v>
      </c>
      <c r="I407" s="8">
        <f t="shared" si="143"/>
        <v>0</v>
      </c>
      <c r="J407" s="8">
        <f t="shared" si="143"/>
        <v>0</v>
      </c>
      <c r="K407" s="8">
        <f t="shared" si="143"/>
        <v>0</v>
      </c>
      <c r="L407" s="8">
        <f t="shared" si="143"/>
        <v>0</v>
      </c>
      <c r="M407" s="8">
        <f t="shared" si="143"/>
        <v>0</v>
      </c>
      <c r="N407" s="8">
        <f t="shared" si="143"/>
        <v>0</v>
      </c>
      <c r="O407" s="8">
        <f t="shared" si="143"/>
        <v>0</v>
      </c>
      <c r="P407" s="8">
        <f t="shared" si="143"/>
        <v>0</v>
      </c>
      <c r="Q407" s="36">
        <f t="shared" si="143"/>
        <v>8767</v>
      </c>
    </row>
    <row r="408" spans="1:17" ht="65.25" customHeight="1">
      <c r="A408" s="77" t="s">
        <v>294</v>
      </c>
      <c r="B408" s="8">
        <v>0</v>
      </c>
      <c r="C408" s="8">
        <v>0</v>
      </c>
      <c r="D408" s="8"/>
      <c r="E408" s="8"/>
      <c r="F408" s="8"/>
      <c r="G408" s="8">
        <v>0</v>
      </c>
      <c r="H408" s="8">
        <v>0</v>
      </c>
      <c r="I408" s="8"/>
      <c r="J408" s="8"/>
      <c r="K408" s="8"/>
      <c r="L408" s="8"/>
      <c r="M408" s="8"/>
      <c r="N408" s="8">
        <v>12099</v>
      </c>
      <c r="O408" s="8">
        <v>0</v>
      </c>
      <c r="P408" s="8">
        <v>0</v>
      </c>
      <c r="Q408" s="142">
        <f t="shared" ref="Q408:Q413" si="144">SUM(B408:P408)</f>
        <v>12099</v>
      </c>
    </row>
    <row r="409" spans="1:17" ht="15" customHeight="1">
      <c r="A409" s="136" t="s">
        <v>237</v>
      </c>
      <c r="B409" s="8">
        <v>0</v>
      </c>
      <c r="C409" s="8">
        <v>0</v>
      </c>
      <c r="D409" s="8"/>
      <c r="E409" s="8"/>
      <c r="F409" s="8"/>
      <c r="G409" s="8">
        <v>0</v>
      </c>
      <c r="H409" s="8"/>
      <c r="I409" s="8"/>
      <c r="J409" s="8"/>
      <c r="K409" s="8"/>
      <c r="L409" s="8"/>
      <c r="M409" s="8"/>
      <c r="N409" s="8">
        <v>261</v>
      </c>
      <c r="O409" s="8">
        <v>0</v>
      </c>
      <c r="P409" s="8"/>
      <c r="Q409" s="142">
        <f t="shared" si="144"/>
        <v>261</v>
      </c>
    </row>
    <row r="410" spans="1:17" ht="15" customHeight="1">
      <c r="A410" s="136" t="s">
        <v>280</v>
      </c>
      <c r="B410" s="8">
        <f>B408+B409</f>
        <v>0</v>
      </c>
      <c r="C410" s="8">
        <f t="shared" ref="C410:L410" si="145">C408+C409</f>
        <v>0</v>
      </c>
      <c r="D410" s="8">
        <f t="shared" si="145"/>
        <v>0</v>
      </c>
      <c r="E410" s="8">
        <f t="shared" si="145"/>
        <v>0</v>
      </c>
      <c r="F410" s="8">
        <f t="shared" si="145"/>
        <v>0</v>
      </c>
      <c r="G410" s="8">
        <f t="shared" si="145"/>
        <v>0</v>
      </c>
      <c r="H410" s="8">
        <f t="shared" si="145"/>
        <v>0</v>
      </c>
      <c r="I410" s="8">
        <f t="shared" si="145"/>
        <v>0</v>
      </c>
      <c r="J410" s="8">
        <f t="shared" si="145"/>
        <v>0</v>
      </c>
      <c r="K410" s="8">
        <f t="shared" si="145"/>
        <v>0</v>
      </c>
      <c r="L410" s="8">
        <f t="shared" si="145"/>
        <v>0</v>
      </c>
      <c r="M410" s="8"/>
      <c r="N410" s="8">
        <f t="shared" ref="N410:P410" si="146">N408+N409</f>
        <v>12360</v>
      </c>
      <c r="O410" s="8">
        <f t="shared" si="146"/>
        <v>0</v>
      </c>
      <c r="P410" s="8">
        <f t="shared" si="146"/>
        <v>0</v>
      </c>
      <c r="Q410" s="142">
        <f t="shared" si="144"/>
        <v>12360</v>
      </c>
    </row>
    <row r="411" spans="1:17" ht="24.75" customHeight="1">
      <c r="A411" s="71" t="s">
        <v>298</v>
      </c>
      <c r="B411" s="8">
        <v>513</v>
      </c>
      <c r="C411" s="8">
        <v>123</v>
      </c>
      <c r="D411" s="8"/>
      <c r="E411" s="8"/>
      <c r="F411" s="8"/>
      <c r="G411" s="8">
        <v>0</v>
      </c>
      <c r="H411" s="8">
        <v>0</v>
      </c>
      <c r="I411" s="8"/>
      <c r="J411" s="8"/>
      <c r="K411" s="8"/>
      <c r="L411" s="8"/>
      <c r="M411" s="8"/>
      <c r="N411" s="8"/>
      <c r="O411" s="8">
        <v>0</v>
      </c>
      <c r="P411" s="8">
        <v>0</v>
      </c>
      <c r="Q411" s="142">
        <f t="shared" si="144"/>
        <v>636</v>
      </c>
    </row>
    <row r="412" spans="1:17" ht="15" customHeight="1">
      <c r="A412" s="136" t="s">
        <v>237</v>
      </c>
      <c r="B412" s="8">
        <v>0</v>
      </c>
      <c r="C412" s="8">
        <v>0</v>
      </c>
      <c r="D412" s="8"/>
      <c r="E412" s="8"/>
      <c r="F412" s="8"/>
      <c r="G412" s="8">
        <v>0</v>
      </c>
      <c r="H412" s="8"/>
      <c r="I412" s="8"/>
      <c r="J412" s="8"/>
      <c r="K412" s="8"/>
      <c r="L412" s="8"/>
      <c r="M412" s="8"/>
      <c r="N412" s="8"/>
      <c r="O412" s="8">
        <v>0</v>
      </c>
      <c r="P412" s="8"/>
      <c r="Q412" s="142">
        <f t="shared" si="144"/>
        <v>0</v>
      </c>
    </row>
    <row r="413" spans="1:17" ht="15" customHeight="1">
      <c r="A413" s="136" t="s">
        <v>280</v>
      </c>
      <c r="B413" s="8">
        <f>B411+B412</f>
        <v>513</v>
      </c>
      <c r="C413" s="8">
        <f t="shared" ref="C413:L413" si="147">C411+C412</f>
        <v>123</v>
      </c>
      <c r="D413" s="8">
        <f t="shared" si="147"/>
        <v>0</v>
      </c>
      <c r="E413" s="8">
        <f t="shared" si="147"/>
        <v>0</v>
      </c>
      <c r="F413" s="8">
        <f t="shared" si="147"/>
        <v>0</v>
      </c>
      <c r="G413" s="8">
        <f t="shared" si="147"/>
        <v>0</v>
      </c>
      <c r="H413" s="8">
        <f t="shared" si="147"/>
        <v>0</v>
      </c>
      <c r="I413" s="8">
        <f t="shared" si="147"/>
        <v>0</v>
      </c>
      <c r="J413" s="8">
        <f t="shared" si="147"/>
        <v>0</v>
      </c>
      <c r="K413" s="8">
        <f t="shared" si="147"/>
        <v>0</v>
      </c>
      <c r="L413" s="8">
        <f t="shared" si="147"/>
        <v>0</v>
      </c>
      <c r="M413" s="8"/>
      <c r="N413" s="8">
        <f t="shared" ref="N413:P413" si="148">N411+N412</f>
        <v>0</v>
      </c>
      <c r="O413" s="8">
        <f t="shared" si="148"/>
        <v>0</v>
      </c>
      <c r="P413" s="8">
        <f t="shared" si="148"/>
        <v>0</v>
      </c>
      <c r="Q413" s="142">
        <f t="shared" si="144"/>
        <v>636</v>
      </c>
    </row>
    <row r="414" spans="1:17" ht="51" customHeight="1">
      <c r="A414" s="71" t="s">
        <v>288</v>
      </c>
      <c r="B414" s="8">
        <v>151</v>
      </c>
      <c r="C414" s="8">
        <v>37</v>
      </c>
      <c r="D414" s="8"/>
      <c r="E414" s="8"/>
      <c r="F414" s="8"/>
      <c r="G414" s="8">
        <v>0</v>
      </c>
      <c r="H414" s="8">
        <v>1060</v>
      </c>
      <c r="I414" s="8"/>
      <c r="J414" s="8"/>
      <c r="K414" s="8"/>
      <c r="L414" s="8"/>
      <c r="M414" s="8"/>
      <c r="N414" s="8"/>
      <c r="O414" s="8">
        <v>1250</v>
      </c>
      <c r="P414" s="8">
        <v>0</v>
      </c>
      <c r="Q414" s="142">
        <f t="shared" ref="Q414:Q416" si="149">SUM(B414:P414)</f>
        <v>2498</v>
      </c>
    </row>
    <row r="415" spans="1:17" ht="15" customHeight="1">
      <c r="A415" s="136" t="s">
        <v>237</v>
      </c>
      <c r="B415" s="8">
        <v>0</v>
      </c>
      <c r="C415" s="8">
        <v>0</v>
      </c>
      <c r="D415" s="8"/>
      <c r="E415" s="8"/>
      <c r="F415" s="8"/>
      <c r="G415" s="8">
        <v>0</v>
      </c>
      <c r="H415" s="8"/>
      <c r="I415" s="8"/>
      <c r="J415" s="8"/>
      <c r="K415" s="8"/>
      <c r="L415" s="8"/>
      <c r="M415" s="8"/>
      <c r="N415" s="8"/>
      <c r="O415" s="8">
        <v>0</v>
      </c>
      <c r="P415" s="8"/>
      <c r="Q415" s="142">
        <f t="shared" si="149"/>
        <v>0</v>
      </c>
    </row>
    <row r="416" spans="1:17" ht="15" customHeight="1">
      <c r="A416" s="136" t="s">
        <v>280</v>
      </c>
      <c r="B416" s="8">
        <f>B414+B415</f>
        <v>151</v>
      </c>
      <c r="C416" s="8">
        <f t="shared" ref="C416:L416" si="150">C414+C415</f>
        <v>37</v>
      </c>
      <c r="D416" s="8">
        <f t="shared" si="150"/>
        <v>0</v>
      </c>
      <c r="E416" s="8">
        <f t="shared" si="150"/>
        <v>0</v>
      </c>
      <c r="F416" s="8">
        <f t="shared" si="150"/>
        <v>0</v>
      </c>
      <c r="G416" s="8">
        <f t="shared" si="150"/>
        <v>0</v>
      </c>
      <c r="H416" s="8">
        <f t="shared" si="150"/>
        <v>1060</v>
      </c>
      <c r="I416" s="8">
        <f t="shared" si="150"/>
        <v>0</v>
      </c>
      <c r="J416" s="8">
        <f t="shared" si="150"/>
        <v>0</v>
      </c>
      <c r="K416" s="8">
        <f t="shared" si="150"/>
        <v>0</v>
      </c>
      <c r="L416" s="8">
        <f t="shared" si="150"/>
        <v>0</v>
      </c>
      <c r="M416" s="8"/>
      <c r="N416" s="8">
        <f t="shared" ref="N416:P416" si="151">N414+N415</f>
        <v>0</v>
      </c>
      <c r="O416" s="8">
        <f t="shared" si="151"/>
        <v>1250</v>
      </c>
      <c r="P416" s="8">
        <f t="shared" si="151"/>
        <v>0</v>
      </c>
      <c r="Q416" s="142">
        <f t="shared" si="149"/>
        <v>2498</v>
      </c>
    </row>
    <row r="417" spans="1:17" ht="30" customHeight="1">
      <c r="A417" s="37" t="s">
        <v>239</v>
      </c>
      <c r="B417" s="8">
        <v>1537</v>
      </c>
      <c r="C417" s="8">
        <v>371</v>
      </c>
      <c r="D417" s="8"/>
      <c r="E417" s="8"/>
      <c r="F417" s="8"/>
      <c r="G417" s="8">
        <v>960</v>
      </c>
      <c r="H417" s="8"/>
      <c r="I417" s="8"/>
      <c r="J417" s="8"/>
      <c r="K417" s="8"/>
      <c r="L417" s="8"/>
      <c r="M417" s="8"/>
      <c r="N417" s="8"/>
      <c r="O417" s="8">
        <v>126000</v>
      </c>
      <c r="P417" s="8">
        <v>734</v>
      </c>
      <c r="Q417" s="142">
        <f t="shared" ref="Q417:Q428" si="152">SUM(B417:P417)</f>
        <v>129602</v>
      </c>
    </row>
    <row r="418" spans="1:17" ht="22.5" customHeight="1">
      <c r="A418" s="136" t="s">
        <v>237</v>
      </c>
      <c r="B418" s="8">
        <v>0</v>
      </c>
      <c r="C418" s="8">
        <v>0</v>
      </c>
      <c r="D418" s="8"/>
      <c r="E418" s="8"/>
      <c r="F418" s="8"/>
      <c r="G418" s="8">
        <v>0</v>
      </c>
      <c r="H418" s="8"/>
      <c r="I418" s="8"/>
      <c r="J418" s="8"/>
      <c r="K418" s="8"/>
      <c r="L418" s="8"/>
      <c r="M418" s="8"/>
      <c r="N418" s="8"/>
      <c r="O418" s="8">
        <v>0</v>
      </c>
      <c r="P418" s="8"/>
      <c r="Q418" s="142">
        <f t="shared" si="152"/>
        <v>0</v>
      </c>
    </row>
    <row r="419" spans="1:17" ht="19.5" customHeight="1">
      <c r="A419" s="136" t="s">
        <v>280</v>
      </c>
      <c r="B419" s="8">
        <f>B417+B418</f>
        <v>1537</v>
      </c>
      <c r="C419" s="8">
        <f t="shared" ref="C419:P419" si="153">C417+C418</f>
        <v>371</v>
      </c>
      <c r="D419" s="8">
        <f t="shared" si="153"/>
        <v>0</v>
      </c>
      <c r="E419" s="8">
        <f t="shared" si="153"/>
        <v>0</v>
      </c>
      <c r="F419" s="8">
        <f t="shared" si="153"/>
        <v>0</v>
      </c>
      <c r="G419" s="8">
        <f t="shared" si="153"/>
        <v>960</v>
      </c>
      <c r="H419" s="8">
        <f t="shared" si="153"/>
        <v>0</v>
      </c>
      <c r="I419" s="8">
        <f t="shared" si="153"/>
        <v>0</v>
      </c>
      <c r="J419" s="8">
        <f t="shared" si="153"/>
        <v>0</v>
      </c>
      <c r="K419" s="8">
        <f t="shared" si="153"/>
        <v>0</v>
      </c>
      <c r="L419" s="8">
        <f t="shared" si="153"/>
        <v>0</v>
      </c>
      <c r="M419" s="8"/>
      <c r="N419" s="8">
        <f t="shared" si="153"/>
        <v>0</v>
      </c>
      <c r="O419" s="8">
        <f t="shared" si="153"/>
        <v>126000</v>
      </c>
      <c r="P419" s="8">
        <f t="shared" si="153"/>
        <v>734</v>
      </c>
      <c r="Q419" s="142">
        <f t="shared" si="152"/>
        <v>129602</v>
      </c>
    </row>
    <row r="420" spans="1:17" ht="27" customHeight="1">
      <c r="A420" s="72" t="s">
        <v>278</v>
      </c>
      <c r="B420" s="8"/>
      <c r="C420" s="8"/>
      <c r="D420" s="8"/>
      <c r="E420" s="8"/>
      <c r="F420" s="8">
        <v>0</v>
      </c>
      <c r="G420" s="8">
        <v>0</v>
      </c>
      <c r="H420" s="8">
        <v>0</v>
      </c>
      <c r="I420" s="8"/>
      <c r="J420" s="8"/>
      <c r="K420" s="8">
        <v>5000</v>
      </c>
      <c r="L420" s="8"/>
      <c r="M420" s="8"/>
      <c r="N420" s="8"/>
      <c r="O420" s="8"/>
      <c r="P420" s="8">
        <v>0</v>
      </c>
      <c r="Q420" s="142">
        <f t="shared" si="152"/>
        <v>5000</v>
      </c>
    </row>
    <row r="421" spans="1:17" ht="15" customHeight="1">
      <c r="A421" s="136" t="s">
        <v>237</v>
      </c>
      <c r="B421" s="8"/>
      <c r="C421" s="8"/>
      <c r="D421" s="8"/>
      <c r="E421" s="8"/>
      <c r="F421" s="8">
        <v>0</v>
      </c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142">
        <f t="shared" si="152"/>
        <v>0</v>
      </c>
    </row>
    <row r="422" spans="1:17" ht="15" customHeight="1">
      <c r="A422" s="136" t="s">
        <v>280</v>
      </c>
      <c r="B422" s="8">
        <f>B420+B421</f>
        <v>0</v>
      </c>
      <c r="C422" s="8">
        <f t="shared" ref="C422:P422" si="154">C420+C421</f>
        <v>0</v>
      </c>
      <c r="D422" s="8">
        <f t="shared" si="154"/>
        <v>0</v>
      </c>
      <c r="E422" s="8">
        <f t="shared" si="154"/>
        <v>0</v>
      </c>
      <c r="F422" s="8">
        <f t="shared" si="154"/>
        <v>0</v>
      </c>
      <c r="G422" s="8">
        <f t="shared" si="154"/>
        <v>0</v>
      </c>
      <c r="H422" s="8">
        <f t="shared" si="154"/>
        <v>0</v>
      </c>
      <c r="I422" s="8">
        <f t="shared" si="154"/>
        <v>0</v>
      </c>
      <c r="J422" s="8">
        <f t="shared" si="154"/>
        <v>0</v>
      </c>
      <c r="K422" s="8">
        <f t="shared" si="154"/>
        <v>5000</v>
      </c>
      <c r="L422" s="8">
        <f t="shared" si="154"/>
        <v>0</v>
      </c>
      <c r="M422" s="8"/>
      <c r="N422" s="8">
        <f t="shared" si="154"/>
        <v>0</v>
      </c>
      <c r="O422" s="8">
        <f t="shared" si="154"/>
        <v>0</v>
      </c>
      <c r="P422" s="8">
        <f t="shared" si="154"/>
        <v>0</v>
      </c>
      <c r="Q422" s="142">
        <f t="shared" si="152"/>
        <v>5000</v>
      </c>
    </row>
    <row r="423" spans="1:17" ht="126" customHeight="1">
      <c r="A423" s="73" t="s">
        <v>258</v>
      </c>
      <c r="B423" s="8">
        <v>11486</v>
      </c>
      <c r="C423" s="8">
        <v>2768</v>
      </c>
      <c r="D423" s="8"/>
      <c r="E423" s="8"/>
      <c r="F423" s="8">
        <v>0</v>
      </c>
      <c r="G423" s="8">
        <v>7720</v>
      </c>
      <c r="H423" s="8"/>
      <c r="I423" s="8"/>
      <c r="J423" s="8"/>
      <c r="K423" s="8"/>
      <c r="L423" s="8"/>
      <c r="M423" s="8"/>
      <c r="N423" s="8"/>
      <c r="O423" s="8">
        <v>32185</v>
      </c>
      <c r="P423" s="8"/>
      <c r="Q423" s="142">
        <f t="shared" si="152"/>
        <v>54159</v>
      </c>
    </row>
    <row r="424" spans="1:17" ht="15" customHeight="1">
      <c r="A424" s="136" t="s">
        <v>237</v>
      </c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>
        <v>0</v>
      </c>
      <c r="O424" s="8"/>
      <c r="P424" s="8"/>
      <c r="Q424" s="142">
        <f t="shared" si="152"/>
        <v>0</v>
      </c>
    </row>
    <row r="425" spans="1:17" ht="15" customHeight="1">
      <c r="A425" s="136" t="s">
        <v>280</v>
      </c>
      <c r="B425" s="8">
        <f>B423+B424</f>
        <v>11486</v>
      </c>
      <c r="C425" s="8">
        <f t="shared" ref="C425:P425" si="155">C423+C424</f>
        <v>2768</v>
      </c>
      <c r="D425" s="8">
        <f t="shared" si="155"/>
        <v>0</v>
      </c>
      <c r="E425" s="8">
        <f t="shared" si="155"/>
        <v>0</v>
      </c>
      <c r="F425" s="8">
        <f t="shared" si="155"/>
        <v>0</v>
      </c>
      <c r="G425" s="8">
        <f t="shared" si="155"/>
        <v>7720</v>
      </c>
      <c r="H425" s="8">
        <f t="shared" si="155"/>
        <v>0</v>
      </c>
      <c r="I425" s="8">
        <f t="shared" si="155"/>
        <v>0</v>
      </c>
      <c r="J425" s="8">
        <f t="shared" si="155"/>
        <v>0</v>
      </c>
      <c r="K425" s="8">
        <f t="shared" si="155"/>
        <v>0</v>
      </c>
      <c r="L425" s="8">
        <f t="shared" si="155"/>
        <v>0</v>
      </c>
      <c r="M425" s="8"/>
      <c r="N425" s="8">
        <f t="shared" si="155"/>
        <v>0</v>
      </c>
      <c r="O425" s="8">
        <f t="shared" si="155"/>
        <v>32185</v>
      </c>
      <c r="P425" s="8">
        <f t="shared" si="155"/>
        <v>0</v>
      </c>
      <c r="Q425" s="142">
        <f t="shared" si="152"/>
        <v>54159</v>
      </c>
    </row>
    <row r="426" spans="1:17" ht="66.75" customHeight="1">
      <c r="A426" s="71" t="s">
        <v>261</v>
      </c>
      <c r="B426" s="8">
        <v>0</v>
      </c>
      <c r="C426" s="8">
        <v>0</v>
      </c>
      <c r="D426" s="8"/>
      <c r="E426" s="8"/>
      <c r="F426" s="8">
        <v>0</v>
      </c>
      <c r="G426" s="8">
        <v>0</v>
      </c>
      <c r="H426" s="8"/>
      <c r="I426" s="8"/>
      <c r="J426" s="8"/>
      <c r="K426" s="8"/>
      <c r="L426" s="8"/>
      <c r="M426" s="8"/>
      <c r="N426" s="8">
        <v>299546</v>
      </c>
      <c r="O426" s="8">
        <v>0</v>
      </c>
      <c r="P426" s="8"/>
      <c r="Q426" s="142">
        <f t="shared" si="152"/>
        <v>299546</v>
      </c>
    </row>
    <row r="427" spans="1:17" ht="15" customHeight="1">
      <c r="A427" s="136" t="s">
        <v>237</v>
      </c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>
        <v>0</v>
      </c>
      <c r="O427" s="8"/>
      <c r="P427" s="8"/>
      <c r="Q427" s="142">
        <f t="shared" si="152"/>
        <v>0</v>
      </c>
    </row>
    <row r="428" spans="1:17" ht="15" customHeight="1">
      <c r="A428" s="136" t="s">
        <v>280</v>
      </c>
      <c r="B428" s="8">
        <f>B426+B427</f>
        <v>0</v>
      </c>
      <c r="C428" s="8">
        <f t="shared" ref="C428:L428" si="156">C426+C427</f>
        <v>0</v>
      </c>
      <c r="D428" s="8">
        <f t="shared" si="156"/>
        <v>0</v>
      </c>
      <c r="E428" s="8">
        <f t="shared" si="156"/>
        <v>0</v>
      </c>
      <c r="F428" s="8">
        <f t="shared" si="156"/>
        <v>0</v>
      </c>
      <c r="G428" s="8">
        <f t="shared" si="156"/>
        <v>0</v>
      </c>
      <c r="H428" s="8">
        <f t="shared" si="156"/>
        <v>0</v>
      </c>
      <c r="I428" s="8">
        <f t="shared" si="156"/>
        <v>0</v>
      </c>
      <c r="J428" s="8">
        <f t="shared" si="156"/>
        <v>0</v>
      </c>
      <c r="K428" s="8">
        <f t="shared" si="156"/>
        <v>0</v>
      </c>
      <c r="L428" s="8">
        <f t="shared" si="156"/>
        <v>0</v>
      </c>
      <c r="M428" s="8"/>
      <c r="N428" s="8">
        <f>N426+N427</f>
        <v>299546</v>
      </c>
      <c r="O428" s="8">
        <f>O426+O427</f>
        <v>0</v>
      </c>
      <c r="P428" s="8">
        <f>P426+P427</f>
        <v>0</v>
      </c>
      <c r="Q428" s="142">
        <f t="shared" si="152"/>
        <v>299546</v>
      </c>
    </row>
    <row r="429" spans="1:17" ht="117" customHeight="1">
      <c r="A429" s="77" t="s">
        <v>262</v>
      </c>
      <c r="B429" s="8"/>
      <c r="C429" s="8"/>
      <c r="D429" s="8"/>
      <c r="E429" s="8"/>
      <c r="F429" s="8"/>
      <c r="G429" s="8"/>
      <c r="H429" s="8">
        <v>0</v>
      </c>
      <c r="I429" s="8"/>
      <c r="J429" s="8"/>
      <c r="K429" s="8"/>
      <c r="L429" s="8"/>
      <c r="M429" s="8"/>
      <c r="N429" s="8">
        <v>430730</v>
      </c>
      <c r="O429" s="8"/>
      <c r="P429" s="8"/>
      <c r="Q429" s="142">
        <f t="shared" ref="Q429:Q434" si="157">SUM(B429:P429)</f>
        <v>430730</v>
      </c>
    </row>
    <row r="430" spans="1:17" ht="15" customHeight="1">
      <c r="A430" s="136" t="s">
        <v>237</v>
      </c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>
        <v>0</v>
      </c>
      <c r="O430" s="8"/>
      <c r="P430" s="8"/>
      <c r="Q430" s="142">
        <f t="shared" si="157"/>
        <v>0</v>
      </c>
    </row>
    <row r="431" spans="1:17" ht="15" customHeight="1">
      <c r="A431" s="136" t="s">
        <v>280</v>
      </c>
      <c r="B431" s="8">
        <f>B429+B430</f>
        <v>0</v>
      </c>
      <c r="C431" s="8">
        <f t="shared" ref="C431:L431" si="158">C429+C430</f>
        <v>0</v>
      </c>
      <c r="D431" s="8">
        <f t="shared" si="158"/>
        <v>0</v>
      </c>
      <c r="E431" s="8">
        <f t="shared" si="158"/>
        <v>0</v>
      </c>
      <c r="F431" s="8">
        <f t="shared" si="158"/>
        <v>0</v>
      </c>
      <c r="G431" s="8">
        <f t="shared" si="158"/>
        <v>0</v>
      </c>
      <c r="H431" s="8">
        <f t="shared" si="158"/>
        <v>0</v>
      </c>
      <c r="I431" s="8">
        <f t="shared" si="158"/>
        <v>0</v>
      </c>
      <c r="J431" s="8">
        <f t="shared" si="158"/>
        <v>0</v>
      </c>
      <c r="K431" s="8">
        <f t="shared" si="158"/>
        <v>0</v>
      </c>
      <c r="L431" s="8">
        <f t="shared" si="158"/>
        <v>0</v>
      </c>
      <c r="M431" s="8"/>
      <c r="N431" s="8">
        <f>N429+N430</f>
        <v>430730</v>
      </c>
      <c r="O431" s="8">
        <f>O429+O430</f>
        <v>0</v>
      </c>
      <c r="P431" s="8">
        <f>P429+P430</f>
        <v>0</v>
      </c>
      <c r="Q431" s="142">
        <f t="shared" si="157"/>
        <v>430730</v>
      </c>
    </row>
    <row r="432" spans="1:17" ht="49.5" customHeight="1">
      <c r="A432" s="72" t="s">
        <v>295</v>
      </c>
      <c r="B432" s="8">
        <v>0</v>
      </c>
      <c r="C432" s="8">
        <v>0</v>
      </c>
      <c r="D432" s="8"/>
      <c r="E432" s="8"/>
      <c r="F432" s="8"/>
      <c r="G432" s="8">
        <v>0</v>
      </c>
      <c r="H432" s="8">
        <v>0</v>
      </c>
      <c r="I432" s="8"/>
      <c r="J432" s="8"/>
      <c r="K432" s="8"/>
      <c r="L432" s="8"/>
      <c r="M432" s="8"/>
      <c r="N432" s="8">
        <v>2628812</v>
      </c>
      <c r="O432" s="8"/>
      <c r="P432" s="8"/>
      <c r="Q432" s="142">
        <f t="shared" si="157"/>
        <v>2628812</v>
      </c>
    </row>
    <row r="433" spans="1:17" ht="15" customHeight="1">
      <c r="A433" s="136" t="s">
        <v>237</v>
      </c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>
        <v>0</v>
      </c>
      <c r="O433" s="8"/>
      <c r="P433" s="8"/>
      <c r="Q433" s="142">
        <f t="shared" si="157"/>
        <v>0</v>
      </c>
    </row>
    <row r="434" spans="1:17" ht="15" customHeight="1">
      <c r="A434" s="136" t="s">
        <v>280</v>
      </c>
      <c r="B434" s="8">
        <f>B432+B433</f>
        <v>0</v>
      </c>
      <c r="C434" s="8">
        <f t="shared" ref="C434:L434" si="159">C432+C433</f>
        <v>0</v>
      </c>
      <c r="D434" s="8">
        <f t="shared" si="159"/>
        <v>0</v>
      </c>
      <c r="E434" s="8">
        <f t="shared" si="159"/>
        <v>0</v>
      </c>
      <c r="F434" s="8">
        <f t="shared" si="159"/>
        <v>0</v>
      </c>
      <c r="G434" s="8">
        <f t="shared" si="159"/>
        <v>0</v>
      </c>
      <c r="H434" s="8">
        <f t="shared" si="159"/>
        <v>0</v>
      </c>
      <c r="I434" s="8">
        <f t="shared" si="159"/>
        <v>0</v>
      </c>
      <c r="J434" s="8">
        <f t="shared" si="159"/>
        <v>0</v>
      </c>
      <c r="K434" s="8">
        <f t="shared" si="159"/>
        <v>0</v>
      </c>
      <c r="L434" s="8">
        <f t="shared" si="159"/>
        <v>0</v>
      </c>
      <c r="M434" s="8"/>
      <c r="N434" s="8">
        <f>N432+N433</f>
        <v>2628812</v>
      </c>
      <c r="O434" s="8">
        <f>O432+O433</f>
        <v>0</v>
      </c>
      <c r="P434" s="8">
        <f>P432+P433</f>
        <v>0</v>
      </c>
      <c r="Q434" s="142">
        <f t="shared" si="157"/>
        <v>2628812</v>
      </c>
    </row>
    <row r="435" spans="1:17" ht="65.25" customHeight="1">
      <c r="A435" s="71" t="s">
        <v>267</v>
      </c>
      <c r="B435" s="8">
        <v>4093</v>
      </c>
      <c r="C435" s="8">
        <v>986</v>
      </c>
      <c r="D435" s="8"/>
      <c r="E435" s="8"/>
      <c r="F435" s="8"/>
      <c r="G435" s="8">
        <v>87076</v>
      </c>
      <c r="H435" s="8">
        <v>2373</v>
      </c>
      <c r="I435" s="8"/>
      <c r="J435" s="8"/>
      <c r="K435" s="8"/>
      <c r="L435" s="8"/>
      <c r="M435" s="8"/>
      <c r="N435" s="8">
        <v>1613</v>
      </c>
      <c r="O435" s="8"/>
      <c r="P435" s="8"/>
      <c r="Q435" s="142">
        <f t="shared" ref="Q435:Q440" si="160">SUM(B435:P435)</f>
        <v>96141</v>
      </c>
    </row>
    <row r="436" spans="1:17" ht="15" customHeight="1">
      <c r="A436" s="136" t="s">
        <v>237</v>
      </c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>
        <v>0</v>
      </c>
      <c r="O436" s="8"/>
      <c r="P436" s="8"/>
      <c r="Q436" s="142">
        <f t="shared" si="160"/>
        <v>0</v>
      </c>
    </row>
    <row r="437" spans="1:17" ht="15" customHeight="1">
      <c r="A437" s="136" t="s">
        <v>280</v>
      </c>
      <c r="B437" s="8">
        <f>B435+B436</f>
        <v>4093</v>
      </c>
      <c r="C437" s="8">
        <f t="shared" ref="C437:L437" si="161">C435+C436</f>
        <v>986</v>
      </c>
      <c r="D437" s="8">
        <f t="shared" si="161"/>
        <v>0</v>
      </c>
      <c r="E437" s="8">
        <f t="shared" si="161"/>
        <v>0</v>
      </c>
      <c r="F437" s="8">
        <f t="shared" si="161"/>
        <v>0</v>
      </c>
      <c r="G437" s="8">
        <f t="shared" si="161"/>
        <v>87076</v>
      </c>
      <c r="H437" s="8">
        <f t="shared" si="161"/>
        <v>2373</v>
      </c>
      <c r="I437" s="8">
        <f t="shared" si="161"/>
        <v>0</v>
      </c>
      <c r="J437" s="8">
        <f t="shared" si="161"/>
        <v>0</v>
      </c>
      <c r="K437" s="8">
        <f t="shared" si="161"/>
        <v>0</v>
      </c>
      <c r="L437" s="8">
        <f t="shared" si="161"/>
        <v>0</v>
      </c>
      <c r="M437" s="8"/>
      <c r="N437" s="8">
        <f>N435+N436</f>
        <v>1613</v>
      </c>
      <c r="O437" s="8">
        <f>O435+O436</f>
        <v>0</v>
      </c>
      <c r="P437" s="8">
        <f>P435+P436</f>
        <v>0</v>
      </c>
      <c r="Q437" s="142">
        <f t="shared" si="160"/>
        <v>96141</v>
      </c>
    </row>
    <row r="438" spans="1:17" ht="75" customHeight="1">
      <c r="A438" s="113" t="s">
        <v>297</v>
      </c>
      <c r="B438" s="8"/>
      <c r="C438" s="8"/>
      <c r="D438" s="8"/>
      <c r="E438" s="8"/>
      <c r="F438" s="8"/>
      <c r="G438" s="8"/>
      <c r="H438" s="8">
        <v>0</v>
      </c>
      <c r="I438" s="8"/>
      <c r="J438" s="8"/>
      <c r="K438" s="8"/>
      <c r="L438" s="8"/>
      <c r="M438" s="8"/>
      <c r="N438" s="8">
        <v>36300</v>
      </c>
      <c r="O438" s="8"/>
      <c r="P438" s="8"/>
      <c r="Q438" s="142">
        <f t="shared" si="160"/>
        <v>36300</v>
      </c>
    </row>
    <row r="439" spans="1:17" ht="15" customHeight="1">
      <c r="A439" s="136" t="s">
        <v>237</v>
      </c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>
        <v>0</v>
      </c>
      <c r="O439" s="8"/>
      <c r="P439" s="8"/>
      <c r="Q439" s="142">
        <f t="shared" si="160"/>
        <v>0</v>
      </c>
    </row>
    <row r="440" spans="1:17" ht="15" customHeight="1">
      <c r="A440" s="136" t="s">
        <v>280</v>
      </c>
      <c r="B440" s="8">
        <f>B438+B439</f>
        <v>0</v>
      </c>
      <c r="C440" s="8">
        <f t="shared" ref="C440:L440" si="162">C438+C439</f>
        <v>0</v>
      </c>
      <c r="D440" s="8">
        <f t="shared" si="162"/>
        <v>0</v>
      </c>
      <c r="E440" s="8">
        <f t="shared" si="162"/>
        <v>0</v>
      </c>
      <c r="F440" s="8">
        <f t="shared" si="162"/>
        <v>0</v>
      </c>
      <c r="G440" s="8">
        <f t="shared" si="162"/>
        <v>0</v>
      </c>
      <c r="H440" s="8">
        <f t="shared" si="162"/>
        <v>0</v>
      </c>
      <c r="I440" s="8">
        <f t="shared" si="162"/>
        <v>0</v>
      </c>
      <c r="J440" s="8">
        <f t="shared" si="162"/>
        <v>0</v>
      </c>
      <c r="K440" s="8">
        <f t="shared" si="162"/>
        <v>0</v>
      </c>
      <c r="L440" s="8">
        <f t="shared" si="162"/>
        <v>0</v>
      </c>
      <c r="M440" s="8"/>
      <c r="N440" s="8">
        <f>N438+N439</f>
        <v>36300</v>
      </c>
      <c r="O440" s="8">
        <f>O438+O439</f>
        <v>0</v>
      </c>
      <c r="P440" s="8">
        <f>P438+P439</f>
        <v>0</v>
      </c>
      <c r="Q440" s="142">
        <f t="shared" si="160"/>
        <v>36300</v>
      </c>
    </row>
    <row r="441" spans="1:17" ht="30" customHeight="1">
      <c r="A441" s="71" t="s">
        <v>256</v>
      </c>
      <c r="B441" s="8"/>
      <c r="C441" s="8"/>
      <c r="D441" s="8"/>
      <c r="E441" s="8"/>
      <c r="F441" s="8"/>
      <c r="G441" s="8"/>
      <c r="H441" s="8">
        <v>0</v>
      </c>
      <c r="I441" s="8"/>
      <c r="J441" s="8"/>
      <c r="K441" s="8"/>
      <c r="L441" s="8"/>
      <c r="M441" s="8"/>
      <c r="N441" s="8">
        <v>693293</v>
      </c>
      <c r="O441" s="8"/>
      <c r="P441" s="8"/>
      <c r="Q441" s="142">
        <f t="shared" ref="Q441:Q443" si="163">SUM(B441:P441)</f>
        <v>693293</v>
      </c>
    </row>
    <row r="442" spans="1:17" ht="15" customHeight="1">
      <c r="A442" s="136" t="s">
        <v>237</v>
      </c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>
        <v>0</v>
      </c>
      <c r="O442" s="8"/>
      <c r="P442" s="8"/>
      <c r="Q442" s="142">
        <f t="shared" si="163"/>
        <v>0</v>
      </c>
    </row>
    <row r="443" spans="1:17" ht="15" customHeight="1">
      <c r="A443" s="136" t="s">
        <v>280</v>
      </c>
      <c r="B443" s="8">
        <f>B441+B442</f>
        <v>0</v>
      </c>
      <c r="C443" s="8">
        <f t="shared" ref="C443:L443" si="164">C441+C442</f>
        <v>0</v>
      </c>
      <c r="D443" s="8">
        <f t="shared" si="164"/>
        <v>0</v>
      </c>
      <c r="E443" s="8">
        <f t="shared" si="164"/>
        <v>0</v>
      </c>
      <c r="F443" s="8">
        <f t="shared" si="164"/>
        <v>0</v>
      </c>
      <c r="G443" s="8">
        <f t="shared" si="164"/>
        <v>0</v>
      </c>
      <c r="H443" s="8">
        <f t="shared" si="164"/>
        <v>0</v>
      </c>
      <c r="I443" s="8">
        <f t="shared" si="164"/>
        <v>0</v>
      </c>
      <c r="J443" s="8">
        <f t="shared" si="164"/>
        <v>0</v>
      </c>
      <c r="K443" s="8">
        <f t="shared" si="164"/>
        <v>0</v>
      </c>
      <c r="L443" s="8">
        <f t="shared" si="164"/>
        <v>0</v>
      </c>
      <c r="M443" s="8"/>
      <c r="N443" s="8">
        <f>N441+N442</f>
        <v>693293</v>
      </c>
      <c r="O443" s="8">
        <f>O441+O442</f>
        <v>0</v>
      </c>
      <c r="P443" s="8">
        <f>P441+P442</f>
        <v>0</v>
      </c>
      <c r="Q443" s="142">
        <f t="shared" si="163"/>
        <v>693293</v>
      </c>
    </row>
    <row r="444" spans="1:17" ht="43.5" customHeight="1">
      <c r="A444" s="148" t="s">
        <v>254</v>
      </c>
      <c r="B444" s="8"/>
      <c r="C444" s="8"/>
      <c r="D444" s="8"/>
      <c r="E444" s="8"/>
      <c r="F444" s="8"/>
      <c r="G444" s="8">
        <v>0</v>
      </c>
      <c r="H444" s="8"/>
      <c r="I444" s="8"/>
      <c r="J444" s="8"/>
      <c r="K444" s="8">
        <v>0</v>
      </c>
      <c r="L444" s="8"/>
      <c r="M444" s="8">
        <v>6020</v>
      </c>
      <c r="N444" s="8"/>
      <c r="O444" s="8"/>
      <c r="P444" s="8"/>
      <c r="Q444" s="142">
        <f t="shared" ref="Q444:Q465" si="165">SUM(B444:P444)</f>
        <v>6020</v>
      </c>
    </row>
    <row r="445" spans="1:17" ht="15" customHeight="1">
      <c r="A445" s="136" t="s">
        <v>237</v>
      </c>
      <c r="B445" s="8"/>
      <c r="C445" s="8"/>
      <c r="D445" s="8"/>
      <c r="E445" s="8"/>
      <c r="F445" s="8"/>
      <c r="G445" s="8"/>
      <c r="H445" s="8"/>
      <c r="I445" s="8"/>
      <c r="J445" s="8"/>
      <c r="K445" s="8">
        <v>0</v>
      </c>
      <c r="L445" s="8"/>
      <c r="M445" s="8"/>
      <c r="N445" s="8"/>
      <c r="O445" s="8"/>
      <c r="P445" s="8"/>
      <c r="Q445" s="142">
        <f t="shared" si="165"/>
        <v>0</v>
      </c>
    </row>
    <row r="446" spans="1:17" ht="15" customHeight="1">
      <c r="A446" s="136" t="s">
        <v>280</v>
      </c>
      <c r="B446" s="8">
        <f>B444+B445</f>
        <v>0</v>
      </c>
      <c r="C446" s="8">
        <f t="shared" ref="C446:P446" si="166">C444+C445</f>
        <v>0</v>
      </c>
      <c r="D446" s="8">
        <f t="shared" si="166"/>
        <v>0</v>
      </c>
      <c r="E446" s="8">
        <f t="shared" si="166"/>
        <v>0</v>
      </c>
      <c r="F446" s="8">
        <f t="shared" si="166"/>
        <v>0</v>
      </c>
      <c r="G446" s="8">
        <f t="shared" si="166"/>
        <v>0</v>
      </c>
      <c r="H446" s="8">
        <f t="shared" si="166"/>
        <v>0</v>
      </c>
      <c r="I446" s="8">
        <f t="shared" si="166"/>
        <v>0</v>
      </c>
      <c r="J446" s="8">
        <f t="shared" si="166"/>
        <v>0</v>
      </c>
      <c r="K446" s="8">
        <f t="shared" si="166"/>
        <v>0</v>
      </c>
      <c r="L446" s="8">
        <f t="shared" si="166"/>
        <v>0</v>
      </c>
      <c r="M446" s="8">
        <f t="shared" si="166"/>
        <v>6020</v>
      </c>
      <c r="N446" s="8">
        <f t="shared" si="166"/>
        <v>0</v>
      </c>
      <c r="O446" s="8">
        <f t="shared" si="166"/>
        <v>0</v>
      </c>
      <c r="P446" s="8">
        <f t="shared" si="166"/>
        <v>0</v>
      </c>
      <c r="Q446" s="142">
        <f t="shared" si="165"/>
        <v>6020</v>
      </c>
    </row>
    <row r="447" spans="1:17" ht="62.25" customHeight="1">
      <c r="A447" s="77" t="s">
        <v>276</v>
      </c>
      <c r="B447" s="8">
        <v>2290</v>
      </c>
      <c r="C447" s="8">
        <v>552</v>
      </c>
      <c r="D447" s="8"/>
      <c r="E447" s="8"/>
      <c r="F447" s="8">
        <v>11327</v>
      </c>
      <c r="G447" s="8">
        <v>14400</v>
      </c>
      <c r="H447" s="8">
        <v>22035</v>
      </c>
      <c r="I447" s="8"/>
      <c r="J447" s="8"/>
      <c r="K447" s="8">
        <v>0</v>
      </c>
      <c r="L447" s="8"/>
      <c r="M447" s="8"/>
      <c r="N447" s="8"/>
      <c r="O447" s="8"/>
      <c r="P447" s="8"/>
      <c r="Q447" s="142">
        <f t="shared" si="165"/>
        <v>50604</v>
      </c>
    </row>
    <row r="448" spans="1:17" ht="15" customHeight="1">
      <c r="A448" s="136" t="s">
        <v>237</v>
      </c>
      <c r="B448" s="8">
        <v>110</v>
      </c>
      <c r="C448" s="8">
        <v>23</v>
      </c>
      <c r="D448" s="8"/>
      <c r="E448" s="8"/>
      <c r="F448" s="8">
        <v>-2010</v>
      </c>
      <c r="G448" s="8">
        <v>10912</v>
      </c>
      <c r="H448" s="8">
        <v>-2603</v>
      </c>
      <c r="I448" s="8"/>
      <c r="J448" s="8"/>
      <c r="K448" s="8">
        <v>0</v>
      </c>
      <c r="L448" s="8"/>
      <c r="M448" s="8"/>
      <c r="N448" s="8"/>
      <c r="O448" s="8"/>
      <c r="P448" s="8"/>
      <c r="Q448" s="142">
        <f t="shared" si="165"/>
        <v>6432</v>
      </c>
    </row>
    <row r="449" spans="1:17" ht="15" customHeight="1">
      <c r="A449" s="136" t="s">
        <v>280</v>
      </c>
      <c r="B449" s="8">
        <f>B447+B448</f>
        <v>2400</v>
      </c>
      <c r="C449" s="8">
        <f t="shared" ref="C449:L449" si="167">C447+C448</f>
        <v>575</v>
      </c>
      <c r="D449" s="8">
        <f t="shared" si="167"/>
        <v>0</v>
      </c>
      <c r="E449" s="8">
        <f t="shared" si="167"/>
        <v>0</v>
      </c>
      <c r="F449" s="8">
        <f t="shared" si="167"/>
        <v>9317</v>
      </c>
      <c r="G449" s="8">
        <f t="shared" si="167"/>
        <v>25312</v>
      </c>
      <c r="H449" s="8">
        <f t="shared" si="167"/>
        <v>19432</v>
      </c>
      <c r="I449" s="8">
        <f t="shared" si="167"/>
        <v>0</v>
      </c>
      <c r="J449" s="8">
        <f t="shared" si="167"/>
        <v>0</v>
      </c>
      <c r="K449" s="8">
        <f t="shared" si="167"/>
        <v>0</v>
      </c>
      <c r="L449" s="8">
        <f t="shared" si="167"/>
        <v>0</v>
      </c>
      <c r="M449" s="8"/>
      <c r="N449" s="8">
        <f t="shared" ref="N449:P449" si="168">N447+N448</f>
        <v>0</v>
      </c>
      <c r="O449" s="8">
        <f t="shared" si="168"/>
        <v>0</v>
      </c>
      <c r="P449" s="8">
        <f t="shared" si="168"/>
        <v>0</v>
      </c>
      <c r="Q449" s="142">
        <f t="shared" si="165"/>
        <v>57036</v>
      </c>
    </row>
    <row r="450" spans="1:17" ht="32.25" customHeight="1">
      <c r="A450" s="4" t="s">
        <v>272</v>
      </c>
      <c r="B450" s="8"/>
      <c r="C450" s="8"/>
      <c r="D450" s="8"/>
      <c r="E450" s="8"/>
      <c r="F450" s="8"/>
      <c r="G450" s="8">
        <v>0</v>
      </c>
      <c r="H450" s="8"/>
      <c r="I450" s="8"/>
      <c r="J450" s="8"/>
      <c r="K450" s="8">
        <v>1200</v>
      </c>
      <c r="L450" s="8"/>
      <c r="M450" s="8"/>
      <c r="N450" s="8"/>
      <c r="O450" s="8"/>
      <c r="P450" s="8"/>
      <c r="Q450" s="142">
        <f t="shared" ref="Q450:Q452" si="169">SUM(B450:P450)</f>
        <v>1200</v>
      </c>
    </row>
    <row r="451" spans="1:17" ht="15" customHeight="1">
      <c r="A451" s="136" t="s">
        <v>237</v>
      </c>
      <c r="B451" s="8"/>
      <c r="C451" s="8"/>
      <c r="D451" s="8"/>
      <c r="E451" s="8"/>
      <c r="F451" s="8"/>
      <c r="G451" s="8"/>
      <c r="H451" s="8"/>
      <c r="I451" s="8"/>
      <c r="J451" s="8"/>
      <c r="K451" s="8">
        <v>0</v>
      </c>
      <c r="L451" s="8"/>
      <c r="M451" s="8"/>
      <c r="N451" s="8"/>
      <c r="O451" s="8"/>
      <c r="P451" s="8"/>
      <c r="Q451" s="142">
        <f t="shared" si="169"/>
        <v>0</v>
      </c>
    </row>
    <row r="452" spans="1:17" ht="15" customHeight="1">
      <c r="A452" s="136" t="s">
        <v>280</v>
      </c>
      <c r="B452" s="8">
        <f>B450+B451</f>
        <v>0</v>
      </c>
      <c r="C452" s="8">
        <f t="shared" ref="C452:L452" si="170">C450+C451</f>
        <v>0</v>
      </c>
      <c r="D452" s="8">
        <f t="shared" si="170"/>
        <v>0</v>
      </c>
      <c r="E452" s="8">
        <f t="shared" si="170"/>
        <v>0</v>
      </c>
      <c r="F452" s="8">
        <f t="shared" si="170"/>
        <v>0</v>
      </c>
      <c r="G452" s="8">
        <f t="shared" si="170"/>
        <v>0</v>
      </c>
      <c r="H452" s="8">
        <f t="shared" si="170"/>
        <v>0</v>
      </c>
      <c r="I452" s="8">
        <f t="shared" si="170"/>
        <v>0</v>
      </c>
      <c r="J452" s="8">
        <f t="shared" si="170"/>
        <v>0</v>
      </c>
      <c r="K452" s="8">
        <f t="shared" si="170"/>
        <v>1200</v>
      </c>
      <c r="L452" s="8">
        <f t="shared" si="170"/>
        <v>0</v>
      </c>
      <c r="M452" s="8"/>
      <c r="N452" s="8">
        <f t="shared" ref="N452:P452" si="171">N450+N451</f>
        <v>0</v>
      </c>
      <c r="O452" s="8">
        <f t="shared" si="171"/>
        <v>0</v>
      </c>
      <c r="P452" s="8">
        <f t="shared" si="171"/>
        <v>0</v>
      </c>
      <c r="Q452" s="142">
        <f t="shared" si="169"/>
        <v>1200</v>
      </c>
    </row>
    <row r="453" spans="1:17" ht="30.75" customHeight="1">
      <c r="A453" s="4" t="s">
        <v>271</v>
      </c>
      <c r="B453" s="8"/>
      <c r="C453" s="8"/>
      <c r="D453" s="8"/>
      <c r="E453" s="8"/>
      <c r="F453" s="8"/>
      <c r="G453" s="8">
        <v>0</v>
      </c>
      <c r="H453" s="8"/>
      <c r="I453" s="8">
        <v>0</v>
      </c>
      <c r="J453" s="8"/>
      <c r="K453" s="8">
        <v>1500</v>
      </c>
      <c r="L453" s="8"/>
      <c r="M453" s="8"/>
      <c r="N453" s="8"/>
      <c r="O453" s="8"/>
      <c r="P453" s="8"/>
      <c r="Q453" s="142">
        <f t="shared" si="165"/>
        <v>1500</v>
      </c>
    </row>
    <row r="454" spans="1:17" ht="15" customHeight="1">
      <c r="A454" s="136" t="s">
        <v>237</v>
      </c>
      <c r="B454" s="8"/>
      <c r="C454" s="8"/>
      <c r="D454" s="8"/>
      <c r="E454" s="8"/>
      <c r="F454" s="8"/>
      <c r="G454" s="8"/>
      <c r="H454" s="8"/>
      <c r="I454" s="8"/>
      <c r="J454" s="8"/>
      <c r="K454" s="8">
        <v>0</v>
      </c>
      <c r="L454" s="8"/>
      <c r="M454" s="8"/>
      <c r="N454" s="8"/>
      <c r="O454" s="8"/>
      <c r="P454" s="8"/>
      <c r="Q454" s="142">
        <f t="shared" si="165"/>
        <v>0</v>
      </c>
    </row>
    <row r="455" spans="1:17" ht="15" customHeight="1">
      <c r="A455" s="136" t="s">
        <v>280</v>
      </c>
      <c r="B455" s="8">
        <f>B453+B454</f>
        <v>0</v>
      </c>
      <c r="C455" s="8">
        <f t="shared" ref="C455:L455" si="172">C453+C454</f>
        <v>0</v>
      </c>
      <c r="D455" s="8">
        <f t="shared" si="172"/>
        <v>0</v>
      </c>
      <c r="E455" s="8">
        <f t="shared" si="172"/>
        <v>0</v>
      </c>
      <c r="F455" s="8">
        <f t="shared" si="172"/>
        <v>0</v>
      </c>
      <c r="G455" s="8">
        <f t="shared" si="172"/>
        <v>0</v>
      </c>
      <c r="H455" s="8">
        <f t="shared" si="172"/>
        <v>0</v>
      </c>
      <c r="I455" s="8">
        <f t="shared" si="172"/>
        <v>0</v>
      </c>
      <c r="J455" s="8">
        <f t="shared" si="172"/>
        <v>0</v>
      </c>
      <c r="K455" s="8">
        <f t="shared" si="172"/>
        <v>1500</v>
      </c>
      <c r="L455" s="8">
        <f t="shared" si="172"/>
        <v>0</v>
      </c>
      <c r="M455" s="8"/>
      <c r="N455" s="8">
        <f t="shared" ref="N455:P455" si="173">N453+N454</f>
        <v>0</v>
      </c>
      <c r="O455" s="8">
        <f t="shared" si="173"/>
        <v>0</v>
      </c>
      <c r="P455" s="8">
        <f t="shared" si="173"/>
        <v>0</v>
      </c>
      <c r="Q455" s="142">
        <f t="shared" si="165"/>
        <v>1500</v>
      </c>
    </row>
    <row r="456" spans="1:17" ht="30.75" customHeight="1">
      <c r="A456" s="71" t="s">
        <v>306</v>
      </c>
      <c r="B456" s="8"/>
      <c r="C456" s="8"/>
      <c r="D456" s="8"/>
      <c r="E456" s="8"/>
      <c r="F456" s="8"/>
      <c r="G456" s="8">
        <v>0</v>
      </c>
      <c r="H456" s="8"/>
      <c r="I456" s="8">
        <v>0</v>
      </c>
      <c r="J456" s="8"/>
      <c r="K456" s="8">
        <v>0</v>
      </c>
      <c r="L456" s="8"/>
      <c r="M456" s="8"/>
      <c r="N456" s="8"/>
      <c r="O456" s="8"/>
      <c r="P456" s="8"/>
      <c r="Q456" s="142">
        <f t="shared" ref="Q456:Q458" si="174">SUM(B456:P456)</f>
        <v>0</v>
      </c>
    </row>
    <row r="457" spans="1:17" ht="15" customHeight="1">
      <c r="A457" s="136" t="s">
        <v>237</v>
      </c>
      <c r="B457" s="8"/>
      <c r="C457" s="8"/>
      <c r="D457" s="8"/>
      <c r="E457" s="8"/>
      <c r="F457" s="8"/>
      <c r="G457" s="8"/>
      <c r="H457" s="8"/>
      <c r="I457" s="8"/>
      <c r="J457" s="8"/>
      <c r="K457" s="8">
        <v>3918</v>
      </c>
      <c r="L457" s="8"/>
      <c r="M457" s="8"/>
      <c r="N457" s="8"/>
      <c r="O457" s="8"/>
      <c r="P457" s="8"/>
      <c r="Q457" s="142">
        <f t="shared" si="174"/>
        <v>3918</v>
      </c>
    </row>
    <row r="458" spans="1:17" ht="15" customHeight="1">
      <c r="A458" s="136" t="s">
        <v>280</v>
      </c>
      <c r="B458" s="8">
        <f>B456+B457</f>
        <v>0</v>
      </c>
      <c r="C458" s="8">
        <f t="shared" ref="C458:L458" si="175">C456+C457</f>
        <v>0</v>
      </c>
      <c r="D458" s="8">
        <f t="shared" si="175"/>
        <v>0</v>
      </c>
      <c r="E458" s="8">
        <f t="shared" si="175"/>
        <v>0</v>
      </c>
      <c r="F458" s="8">
        <f t="shared" si="175"/>
        <v>0</v>
      </c>
      <c r="G458" s="8">
        <f t="shared" si="175"/>
        <v>0</v>
      </c>
      <c r="H458" s="8">
        <f t="shared" si="175"/>
        <v>0</v>
      </c>
      <c r="I458" s="8">
        <f t="shared" si="175"/>
        <v>0</v>
      </c>
      <c r="J458" s="8">
        <f t="shared" si="175"/>
        <v>0</v>
      </c>
      <c r="K458" s="8">
        <f t="shared" si="175"/>
        <v>3918</v>
      </c>
      <c r="L458" s="8">
        <f t="shared" si="175"/>
        <v>0</v>
      </c>
      <c r="M458" s="8"/>
      <c r="N458" s="8">
        <f t="shared" ref="N458:P458" si="176">N456+N457</f>
        <v>0</v>
      </c>
      <c r="O458" s="8">
        <f t="shared" si="176"/>
        <v>0</v>
      </c>
      <c r="P458" s="8">
        <f t="shared" si="176"/>
        <v>0</v>
      </c>
      <c r="Q458" s="142">
        <f t="shared" si="174"/>
        <v>3918</v>
      </c>
    </row>
    <row r="459" spans="1:17" ht="27" customHeight="1">
      <c r="A459" s="4" t="s">
        <v>225</v>
      </c>
      <c r="B459" s="8"/>
      <c r="C459" s="8"/>
      <c r="D459" s="8"/>
      <c r="E459" s="8"/>
      <c r="F459" s="8"/>
      <c r="G459" s="8"/>
      <c r="H459" s="8"/>
      <c r="I459" s="8"/>
      <c r="J459" s="8"/>
      <c r="K459" s="8">
        <v>1400</v>
      </c>
      <c r="L459" s="8"/>
      <c r="M459" s="8"/>
      <c r="N459" s="8"/>
      <c r="O459" s="8"/>
      <c r="P459" s="8"/>
      <c r="Q459" s="142">
        <f t="shared" si="165"/>
        <v>1400</v>
      </c>
    </row>
    <row r="460" spans="1:17" ht="15" customHeight="1">
      <c r="A460" s="136" t="s">
        <v>237</v>
      </c>
      <c r="B460" s="8"/>
      <c r="C460" s="8"/>
      <c r="D460" s="8"/>
      <c r="E460" s="8"/>
      <c r="F460" s="8"/>
      <c r="G460" s="8"/>
      <c r="H460" s="8"/>
      <c r="I460" s="8"/>
      <c r="J460" s="8"/>
      <c r="K460" s="8">
        <v>0</v>
      </c>
      <c r="L460" s="8"/>
      <c r="M460" s="8"/>
      <c r="N460" s="8"/>
      <c r="O460" s="8"/>
      <c r="P460" s="8"/>
      <c r="Q460" s="142">
        <f t="shared" si="165"/>
        <v>0</v>
      </c>
    </row>
    <row r="461" spans="1:17" ht="15" customHeight="1">
      <c r="A461" s="136" t="s">
        <v>280</v>
      </c>
      <c r="B461" s="8">
        <f>B459+B460</f>
        <v>0</v>
      </c>
      <c r="C461" s="8">
        <f t="shared" ref="C461:L461" si="177">C459+C460</f>
        <v>0</v>
      </c>
      <c r="D461" s="8">
        <f t="shared" si="177"/>
        <v>0</v>
      </c>
      <c r="E461" s="8">
        <f t="shared" si="177"/>
        <v>0</v>
      </c>
      <c r="F461" s="8">
        <f t="shared" si="177"/>
        <v>0</v>
      </c>
      <c r="G461" s="8">
        <f t="shared" si="177"/>
        <v>0</v>
      </c>
      <c r="H461" s="8">
        <f t="shared" si="177"/>
        <v>0</v>
      </c>
      <c r="I461" s="8">
        <f t="shared" si="177"/>
        <v>0</v>
      </c>
      <c r="J461" s="8">
        <f t="shared" si="177"/>
        <v>0</v>
      </c>
      <c r="K461" s="8">
        <f t="shared" si="177"/>
        <v>1400</v>
      </c>
      <c r="L461" s="8">
        <f t="shared" si="177"/>
        <v>0</v>
      </c>
      <c r="M461" s="8"/>
      <c r="N461" s="8">
        <f>N459+N460</f>
        <v>0</v>
      </c>
      <c r="O461" s="8">
        <f>O459+O460</f>
        <v>0</v>
      </c>
      <c r="P461" s="8">
        <f>P459+P460</f>
        <v>0</v>
      </c>
      <c r="Q461" s="142">
        <f t="shared" si="165"/>
        <v>1400</v>
      </c>
    </row>
    <row r="462" spans="1:17" ht="27" customHeight="1">
      <c r="A462" s="74" t="s">
        <v>257</v>
      </c>
      <c r="B462" s="8"/>
      <c r="C462" s="8"/>
      <c r="D462" s="8"/>
      <c r="E462" s="8"/>
      <c r="F462" s="8"/>
      <c r="G462" s="8"/>
      <c r="H462" s="8"/>
      <c r="I462" s="8"/>
      <c r="J462" s="8"/>
      <c r="K462" s="8">
        <v>500</v>
      </c>
      <c r="L462" s="8"/>
      <c r="M462" s="8"/>
      <c r="N462" s="8"/>
      <c r="O462" s="8"/>
      <c r="P462" s="8"/>
      <c r="Q462" s="142">
        <f t="shared" ref="Q462:Q464" si="178">SUM(B462:P462)</f>
        <v>500</v>
      </c>
    </row>
    <row r="463" spans="1:17" ht="15" customHeight="1">
      <c r="A463" s="136" t="s">
        <v>237</v>
      </c>
      <c r="B463" s="8"/>
      <c r="C463" s="8"/>
      <c r="D463" s="8"/>
      <c r="E463" s="8"/>
      <c r="F463" s="8"/>
      <c r="G463" s="8"/>
      <c r="H463" s="8"/>
      <c r="I463" s="8"/>
      <c r="J463" s="8"/>
      <c r="K463" s="8">
        <v>0</v>
      </c>
      <c r="L463" s="8"/>
      <c r="M463" s="8"/>
      <c r="N463" s="8"/>
      <c r="O463" s="8"/>
      <c r="P463" s="8"/>
      <c r="Q463" s="142">
        <f t="shared" si="178"/>
        <v>0</v>
      </c>
    </row>
    <row r="464" spans="1:17" ht="15" customHeight="1">
      <c r="A464" s="136" t="s">
        <v>280</v>
      </c>
      <c r="B464" s="8">
        <f>B462+B463</f>
        <v>0</v>
      </c>
      <c r="C464" s="8">
        <f t="shared" ref="C464:L464" si="179">C462+C463</f>
        <v>0</v>
      </c>
      <c r="D464" s="8">
        <f t="shared" si="179"/>
        <v>0</v>
      </c>
      <c r="E464" s="8">
        <f t="shared" si="179"/>
        <v>0</v>
      </c>
      <c r="F464" s="8">
        <f t="shared" si="179"/>
        <v>0</v>
      </c>
      <c r="G464" s="8">
        <f t="shared" si="179"/>
        <v>0</v>
      </c>
      <c r="H464" s="8">
        <f t="shared" si="179"/>
        <v>0</v>
      </c>
      <c r="I464" s="8">
        <f t="shared" si="179"/>
        <v>0</v>
      </c>
      <c r="J464" s="8">
        <f t="shared" si="179"/>
        <v>0</v>
      </c>
      <c r="K464" s="8">
        <f t="shared" si="179"/>
        <v>500</v>
      </c>
      <c r="L464" s="8">
        <f t="shared" si="179"/>
        <v>0</v>
      </c>
      <c r="M464" s="8"/>
      <c r="N464" s="8">
        <f>N462+N463</f>
        <v>0</v>
      </c>
      <c r="O464" s="8">
        <f>O462+O463</f>
        <v>0</v>
      </c>
      <c r="P464" s="8">
        <f>P462+P463</f>
        <v>0</v>
      </c>
      <c r="Q464" s="142">
        <f t="shared" si="178"/>
        <v>500</v>
      </c>
    </row>
    <row r="465" spans="1:17" ht="47.25" customHeight="1">
      <c r="A465" s="45" t="s">
        <v>259</v>
      </c>
      <c r="B465" s="8"/>
      <c r="C465" s="8"/>
      <c r="D465" s="149"/>
      <c r="E465" s="8"/>
      <c r="F465" s="8"/>
      <c r="G465" s="8"/>
      <c r="H465" s="8"/>
      <c r="I465" s="8"/>
      <c r="J465" s="8"/>
      <c r="K465" s="8">
        <v>150</v>
      </c>
      <c r="L465" s="8"/>
      <c r="M465" s="8"/>
      <c r="N465" s="8"/>
      <c r="O465" s="8"/>
      <c r="P465" s="8"/>
      <c r="Q465" s="142">
        <f t="shared" si="165"/>
        <v>150</v>
      </c>
    </row>
    <row r="466" spans="1:17" ht="15" customHeight="1">
      <c r="A466" s="136" t="s">
        <v>237</v>
      </c>
      <c r="B466" s="8"/>
      <c r="C466" s="8"/>
      <c r="D466" s="8"/>
      <c r="E466" s="8"/>
      <c r="F466" s="8"/>
      <c r="G466" s="8"/>
      <c r="H466" s="8"/>
      <c r="I466" s="8"/>
      <c r="J466" s="8"/>
      <c r="K466" s="8">
        <v>0</v>
      </c>
      <c r="L466" s="8"/>
      <c r="M466" s="8"/>
      <c r="N466" s="8"/>
      <c r="O466" s="8"/>
      <c r="P466" s="8"/>
      <c r="Q466" s="142">
        <f t="shared" ref="Q466:Q476" si="180">SUM(B466:P466)</f>
        <v>0</v>
      </c>
    </row>
    <row r="467" spans="1:17" ht="15" customHeight="1">
      <c r="A467" s="136" t="s">
        <v>280</v>
      </c>
      <c r="B467" s="8">
        <f>B465+B466</f>
        <v>0</v>
      </c>
      <c r="C467" s="8">
        <f t="shared" ref="C467:P467" si="181">C465+C466</f>
        <v>0</v>
      </c>
      <c r="D467" s="8">
        <f t="shared" si="181"/>
        <v>0</v>
      </c>
      <c r="E467" s="8">
        <f t="shared" si="181"/>
        <v>0</v>
      </c>
      <c r="F467" s="8">
        <f t="shared" si="181"/>
        <v>0</v>
      </c>
      <c r="G467" s="8">
        <f t="shared" si="181"/>
        <v>0</v>
      </c>
      <c r="H467" s="8">
        <f t="shared" si="181"/>
        <v>0</v>
      </c>
      <c r="I467" s="8">
        <f t="shared" si="181"/>
        <v>0</v>
      </c>
      <c r="J467" s="8">
        <f t="shared" si="181"/>
        <v>0</v>
      </c>
      <c r="K467" s="8">
        <f t="shared" si="181"/>
        <v>150</v>
      </c>
      <c r="L467" s="8">
        <f t="shared" si="181"/>
        <v>0</v>
      </c>
      <c r="M467" s="8"/>
      <c r="N467" s="8">
        <f t="shared" si="181"/>
        <v>0</v>
      </c>
      <c r="O467" s="8">
        <f t="shared" si="181"/>
        <v>0</v>
      </c>
      <c r="P467" s="8">
        <f t="shared" si="181"/>
        <v>0</v>
      </c>
      <c r="Q467" s="142">
        <f t="shared" si="180"/>
        <v>150</v>
      </c>
    </row>
    <row r="468" spans="1:17" s="30" customFormat="1" ht="28.5" customHeight="1">
      <c r="A468" s="4" t="s">
        <v>226</v>
      </c>
      <c r="B468" s="149"/>
      <c r="C468" s="149"/>
      <c r="D468" s="149"/>
      <c r="E468" s="149"/>
      <c r="F468" s="149"/>
      <c r="G468" s="149"/>
      <c r="H468" s="149"/>
      <c r="I468" s="149"/>
      <c r="J468" s="149"/>
      <c r="K468" s="149">
        <v>1160</v>
      </c>
      <c r="L468" s="149"/>
      <c r="M468" s="149"/>
      <c r="N468" s="149"/>
      <c r="O468" s="149"/>
      <c r="P468" s="149"/>
      <c r="Q468" s="150">
        <f t="shared" si="180"/>
        <v>1160</v>
      </c>
    </row>
    <row r="469" spans="1:17" ht="15" customHeight="1">
      <c r="A469" s="136" t="s">
        <v>237</v>
      </c>
      <c r="B469" s="8"/>
      <c r="C469" s="8"/>
      <c r="D469" s="8"/>
      <c r="E469" s="8"/>
      <c r="F469" s="8"/>
      <c r="G469" s="8"/>
      <c r="H469" s="8"/>
      <c r="I469" s="8"/>
      <c r="J469" s="8"/>
      <c r="K469" s="8">
        <v>0</v>
      </c>
      <c r="L469" s="8"/>
      <c r="M469" s="8"/>
      <c r="N469" s="8"/>
      <c r="O469" s="8"/>
      <c r="P469" s="8"/>
      <c r="Q469" s="142">
        <f t="shared" si="180"/>
        <v>0</v>
      </c>
    </row>
    <row r="470" spans="1:17" ht="15" customHeight="1">
      <c r="A470" s="136" t="s">
        <v>280</v>
      </c>
      <c r="B470" s="8">
        <f>B468+B469</f>
        <v>0</v>
      </c>
      <c r="C470" s="8">
        <f t="shared" ref="C470:P470" si="182">C468+C469</f>
        <v>0</v>
      </c>
      <c r="D470" s="8">
        <f t="shared" si="182"/>
        <v>0</v>
      </c>
      <c r="E470" s="8">
        <f t="shared" si="182"/>
        <v>0</v>
      </c>
      <c r="F470" s="8">
        <f t="shared" si="182"/>
        <v>0</v>
      </c>
      <c r="G470" s="8">
        <f t="shared" si="182"/>
        <v>0</v>
      </c>
      <c r="H470" s="8">
        <f t="shared" si="182"/>
        <v>0</v>
      </c>
      <c r="I470" s="8">
        <f t="shared" si="182"/>
        <v>0</v>
      </c>
      <c r="J470" s="8">
        <f t="shared" si="182"/>
        <v>0</v>
      </c>
      <c r="K470" s="8">
        <f t="shared" si="182"/>
        <v>1160</v>
      </c>
      <c r="L470" s="8">
        <f t="shared" si="182"/>
        <v>0</v>
      </c>
      <c r="M470" s="8"/>
      <c r="N470" s="8">
        <f t="shared" si="182"/>
        <v>0</v>
      </c>
      <c r="O470" s="8">
        <f t="shared" si="182"/>
        <v>0</v>
      </c>
      <c r="P470" s="8">
        <f t="shared" si="182"/>
        <v>0</v>
      </c>
      <c r="Q470" s="142">
        <f t="shared" si="180"/>
        <v>1160</v>
      </c>
    </row>
    <row r="471" spans="1:17" ht="29.25" customHeight="1">
      <c r="A471" s="4" t="s">
        <v>227</v>
      </c>
      <c r="B471" s="8"/>
      <c r="C471" s="8"/>
      <c r="D471" s="8"/>
      <c r="E471" s="8"/>
      <c r="F471" s="8"/>
      <c r="G471" s="8"/>
      <c r="H471" s="8"/>
      <c r="I471" s="8"/>
      <c r="J471" s="8"/>
      <c r="K471" s="8">
        <v>1600</v>
      </c>
      <c r="L471" s="8"/>
      <c r="M471" s="8"/>
      <c r="N471" s="8"/>
      <c r="O471" s="8"/>
      <c r="P471" s="8"/>
      <c r="Q471" s="142">
        <f t="shared" si="180"/>
        <v>1600</v>
      </c>
    </row>
    <row r="472" spans="1:17" ht="15" customHeight="1">
      <c r="A472" s="136" t="s">
        <v>237</v>
      </c>
      <c r="B472" s="8"/>
      <c r="C472" s="8"/>
      <c r="D472" s="8"/>
      <c r="E472" s="8"/>
      <c r="F472" s="8"/>
      <c r="G472" s="8"/>
      <c r="H472" s="8"/>
      <c r="I472" s="8"/>
      <c r="J472" s="8"/>
      <c r="K472" s="8">
        <v>0</v>
      </c>
      <c r="L472" s="8"/>
      <c r="M472" s="8"/>
      <c r="N472" s="8"/>
      <c r="O472" s="8"/>
      <c r="P472" s="8"/>
      <c r="Q472" s="142">
        <f t="shared" si="180"/>
        <v>0</v>
      </c>
    </row>
    <row r="473" spans="1:17" ht="14.25" customHeight="1">
      <c r="A473" s="136" t="s">
        <v>280</v>
      </c>
      <c r="B473" s="8">
        <f>B471+B472</f>
        <v>0</v>
      </c>
      <c r="C473" s="8">
        <f t="shared" ref="C473:P473" si="183">C471+C472</f>
        <v>0</v>
      </c>
      <c r="D473" s="8">
        <f t="shared" si="183"/>
        <v>0</v>
      </c>
      <c r="E473" s="8">
        <f t="shared" si="183"/>
        <v>0</v>
      </c>
      <c r="F473" s="8">
        <f t="shared" si="183"/>
        <v>0</v>
      </c>
      <c r="G473" s="8">
        <f t="shared" si="183"/>
        <v>0</v>
      </c>
      <c r="H473" s="8">
        <f t="shared" si="183"/>
        <v>0</v>
      </c>
      <c r="I473" s="8">
        <f t="shared" si="183"/>
        <v>0</v>
      </c>
      <c r="J473" s="8">
        <f t="shared" si="183"/>
        <v>0</v>
      </c>
      <c r="K473" s="8">
        <f t="shared" si="183"/>
        <v>1600</v>
      </c>
      <c r="L473" s="8">
        <f t="shared" si="183"/>
        <v>0</v>
      </c>
      <c r="M473" s="8"/>
      <c r="N473" s="8">
        <f t="shared" si="183"/>
        <v>0</v>
      </c>
      <c r="O473" s="8">
        <f t="shared" si="183"/>
        <v>0</v>
      </c>
      <c r="P473" s="8">
        <f t="shared" si="183"/>
        <v>0</v>
      </c>
      <c r="Q473" s="142">
        <f t="shared" si="180"/>
        <v>1600</v>
      </c>
    </row>
    <row r="474" spans="1:17" ht="112.5" customHeight="1">
      <c r="A474" s="74" t="s">
        <v>293</v>
      </c>
      <c r="B474" s="8"/>
      <c r="C474" s="8"/>
      <c r="D474" s="8"/>
      <c r="E474" s="8"/>
      <c r="F474" s="8"/>
      <c r="G474" s="8">
        <v>0</v>
      </c>
      <c r="H474" s="8"/>
      <c r="I474" s="8"/>
      <c r="J474" s="8"/>
      <c r="K474" s="8">
        <v>0</v>
      </c>
      <c r="L474" s="8"/>
      <c r="M474" s="8"/>
      <c r="N474" s="8">
        <v>207626</v>
      </c>
      <c r="O474" s="8"/>
      <c r="P474" s="8"/>
      <c r="Q474" s="137">
        <f t="shared" si="180"/>
        <v>207626</v>
      </c>
    </row>
    <row r="475" spans="1:17" ht="15" customHeight="1">
      <c r="A475" s="136" t="s">
        <v>237</v>
      </c>
      <c r="B475" s="8"/>
      <c r="C475" s="8"/>
      <c r="D475" s="8"/>
      <c r="E475" s="8"/>
      <c r="F475" s="8"/>
      <c r="G475" s="8">
        <v>0</v>
      </c>
      <c r="H475" s="8"/>
      <c r="I475" s="8"/>
      <c r="J475" s="8"/>
      <c r="K475" s="8"/>
      <c r="L475" s="8"/>
      <c r="M475" s="8"/>
      <c r="N475" s="8"/>
      <c r="O475" s="8"/>
      <c r="P475" s="8"/>
      <c r="Q475" s="142">
        <f t="shared" si="180"/>
        <v>0</v>
      </c>
    </row>
    <row r="476" spans="1:17" ht="15" customHeight="1">
      <c r="A476" s="136" t="s">
        <v>280</v>
      </c>
      <c r="B476" s="8">
        <f>+B474+B475</f>
        <v>0</v>
      </c>
      <c r="C476" s="8">
        <f t="shared" ref="C476:P476" si="184">+C474+C475</f>
        <v>0</v>
      </c>
      <c r="D476" s="8">
        <f t="shared" si="184"/>
        <v>0</v>
      </c>
      <c r="E476" s="8">
        <f t="shared" si="184"/>
        <v>0</v>
      </c>
      <c r="F476" s="8">
        <f t="shared" si="184"/>
        <v>0</v>
      </c>
      <c r="G476" s="8">
        <f t="shared" si="184"/>
        <v>0</v>
      </c>
      <c r="H476" s="8">
        <f t="shared" si="184"/>
        <v>0</v>
      </c>
      <c r="I476" s="8">
        <f t="shared" si="184"/>
        <v>0</v>
      </c>
      <c r="J476" s="8">
        <f t="shared" si="184"/>
        <v>0</v>
      </c>
      <c r="K476" s="8">
        <f t="shared" si="184"/>
        <v>0</v>
      </c>
      <c r="L476" s="8">
        <f t="shared" si="184"/>
        <v>0</v>
      </c>
      <c r="M476" s="8"/>
      <c r="N476" s="8">
        <f t="shared" si="184"/>
        <v>207626</v>
      </c>
      <c r="O476" s="8">
        <f t="shared" si="184"/>
        <v>0</v>
      </c>
      <c r="P476" s="8">
        <f t="shared" si="184"/>
        <v>0</v>
      </c>
      <c r="Q476" s="142">
        <f t="shared" si="180"/>
        <v>207626</v>
      </c>
    </row>
    <row r="477" spans="1:17" ht="36" customHeight="1">
      <c r="A477" s="113" t="s">
        <v>309</v>
      </c>
      <c r="B477" s="8"/>
      <c r="C477" s="8"/>
      <c r="D477" s="8"/>
      <c r="E477" s="8"/>
      <c r="F477" s="8"/>
      <c r="G477" s="8">
        <v>0</v>
      </c>
      <c r="H477" s="8"/>
      <c r="I477" s="8"/>
      <c r="J477" s="8"/>
      <c r="K477" s="8">
        <v>0</v>
      </c>
      <c r="L477" s="8"/>
      <c r="M477" s="8"/>
      <c r="N477" s="8">
        <v>0</v>
      </c>
      <c r="O477" s="8"/>
      <c r="P477" s="8"/>
      <c r="Q477" s="137">
        <f t="shared" ref="Q477:Q479" si="185">SUM(B477:P477)</f>
        <v>0</v>
      </c>
    </row>
    <row r="478" spans="1:17" ht="15" customHeight="1">
      <c r="A478" s="136" t="s">
        <v>237</v>
      </c>
      <c r="B478" s="8"/>
      <c r="C478" s="8"/>
      <c r="D478" s="8"/>
      <c r="E478" s="8"/>
      <c r="F478" s="8"/>
      <c r="G478" s="8">
        <v>2752</v>
      </c>
      <c r="H478" s="8">
        <v>100</v>
      </c>
      <c r="I478" s="8"/>
      <c r="J478" s="8"/>
      <c r="K478" s="8"/>
      <c r="L478" s="8"/>
      <c r="M478" s="8"/>
      <c r="N478" s="8"/>
      <c r="O478" s="8"/>
      <c r="P478" s="8"/>
      <c r="Q478" s="142">
        <f t="shared" si="185"/>
        <v>2852</v>
      </c>
    </row>
    <row r="479" spans="1:17" ht="15" customHeight="1">
      <c r="A479" s="136" t="s">
        <v>280</v>
      </c>
      <c r="B479" s="8">
        <f>+B477+B478</f>
        <v>0</v>
      </c>
      <c r="C479" s="8">
        <f t="shared" ref="C479:L479" si="186">+C477+C478</f>
        <v>0</v>
      </c>
      <c r="D479" s="8">
        <f t="shared" si="186"/>
        <v>0</v>
      </c>
      <c r="E479" s="8">
        <f t="shared" si="186"/>
        <v>0</v>
      </c>
      <c r="F479" s="8">
        <f t="shared" si="186"/>
        <v>0</v>
      </c>
      <c r="G479" s="8">
        <f t="shared" si="186"/>
        <v>2752</v>
      </c>
      <c r="H479" s="8">
        <f t="shared" si="186"/>
        <v>100</v>
      </c>
      <c r="I479" s="8">
        <f t="shared" si="186"/>
        <v>0</v>
      </c>
      <c r="J479" s="8">
        <f t="shared" si="186"/>
        <v>0</v>
      </c>
      <c r="K479" s="8">
        <f t="shared" si="186"/>
        <v>0</v>
      </c>
      <c r="L479" s="8">
        <f t="shared" si="186"/>
        <v>0</v>
      </c>
      <c r="M479" s="8"/>
      <c r="N479" s="8">
        <f t="shared" ref="N479:P479" si="187">+N477+N478</f>
        <v>0</v>
      </c>
      <c r="O479" s="8">
        <f t="shared" si="187"/>
        <v>0</v>
      </c>
      <c r="P479" s="8">
        <f t="shared" si="187"/>
        <v>0</v>
      </c>
      <c r="Q479" s="142">
        <f t="shared" si="185"/>
        <v>2852</v>
      </c>
    </row>
    <row r="480" spans="1:17" ht="38.25" customHeight="1">
      <c r="A480" s="71" t="s">
        <v>310</v>
      </c>
      <c r="B480" s="8"/>
      <c r="C480" s="8"/>
      <c r="D480" s="8"/>
      <c r="E480" s="8"/>
      <c r="F480" s="8"/>
      <c r="G480" s="8">
        <v>0</v>
      </c>
      <c r="H480" s="8"/>
      <c r="I480" s="8"/>
      <c r="J480" s="8"/>
      <c r="K480" s="8">
        <v>0</v>
      </c>
      <c r="L480" s="8"/>
      <c r="M480" s="8"/>
      <c r="N480" s="8">
        <v>0</v>
      </c>
      <c r="O480" s="8"/>
      <c r="P480" s="8"/>
      <c r="Q480" s="137">
        <f t="shared" ref="Q480:Q482" si="188">SUM(B480:P480)</f>
        <v>0</v>
      </c>
    </row>
    <row r="481" spans="1:17" ht="15" customHeight="1">
      <c r="A481" s="136" t="s">
        <v>237</v>
      </c>
      <c r="B481" s="8"/>
      <c r="C481" s="8"/>
      <c r="D481" s="8"/>
      <c r="E481" s="8"/>
      <c r="F481" s="8"/>
      <c r="G481" s="8">
        <v>0</v>
      </c>
      <c r="H481" s="8">
        <v>0</v>
      </c>
      <c r="I481" s="8"/>
      <c r="J481" s="8"/>
      <c r="K481" s="8"/>
      <c r="L481" s="8"/>
      <c r="M481" s="8"/>
      <c r="N481" s="8">
        <v>106323</v>
      </c>
      <c r="O481" s="8"/>
      <c r="P481" s="8"/>
      <c r="Q481" s="142">
        <f t="shared" si="188"/>
        <v>106323</v>
      </c>
    </row>
    <row r="482" spans="1:17" ht="15" customHeight="1">
      <c r="A482" s="136" t="s">
        <v>280</v>
      </c>
      <c r="B482" s="8">
        <f>+B480+B481</f>
        <v>0</v>
      </c>
      <c r="C482" s="8">
        <f t="shared" ref="C482:L482" si="189">+C480+C481</f>
        <v>0</v>
      </c>
      <c r="D482" s="8">
        <f t="shared" si="189"/>
        <v>0</v>
      </c>
      <c r="E482" s="8">
        <f t="shared" si="189"/>
        <v>0</v>
      </c>
      <c r="F482" s="8">
        <f t="shared" si="189"/>
        <v>0</v>
      </c>
      <c r="G482" s="8">
        <f t="shared" si="189"/>
        <v>0</v>
      </c>
      <c r="H482" s="8">
        <f t="shared" si="189"/>
        <v>0</v>
      </c>
      <c r="I482" s="8">
        <f t="shared" si="189"/>
        <v>0</v>
      </c>
      <c r="J482" s="8">
        <f t="shared" si="189"/>
        <v>0</v>
      </c>
      <c r="K482" s="8">
        <f t="shared" si="189"/>
        <v>0</v>
      </c>
      <c r="L482" s="8">
        <f t="shared" si="189"/>
        <v>0</v>
      </c>
      <c r="M482" s="8"/>
      <c r="N482" s="8">
        <f t="shared" ref="N482:P482" si="190">+N480+N481</f>
        <v>106323</v>
      </c>
      <c r="O482" s="8">
        <f t="shared" si="190"/>
        <v>0</v>
      </c>
      <c r="P482" s="8">
        <f t="shared" si="190"/>
        <v>0</v>
      </c>
      <c r="Q482" s="142">
        <f t="shared" si="188"/>
        <v>106323</v>
      </c>
    </row>
    <row r="483" spans="1:17" ht="53.25" customHeight="1">
      <c r="A483" s="77" t="s">
        <v>311</v>
      </c>
      <c r="B483" s="8"/>
      <c r="C483" s="8"/>
      <c r="D483" s="8"/>
      <c r="E483" s="8"/>
      <c r="F483" s="8"/>
      <c r="G483" s="8">
        <v>0</v>
      </c>
      <c r="H483" s="8"/>
      <c r="I483" s="8"/>
      <c r="J483" s="8"/>
      <c r="K483" s="8">
        <v>0</v>
      </c>
      <c r="L483" s="8"/>
      <c r="M483" s="8"/>
      <c r="N483" s="8">
        <v>0</v>
      </c>
      <c r="O483" s="8"/>
      <c r="P483" s="8"/>
      <c r="Q483" s="137">
        <f t="shared" ref="Q483:Q485" si="191">SUM(B483:P483)</f>
        <v>0</v>
      </c>
    </row>
    <row r="484" spans="1:17" ht="15" customHeight="1">
      <c r="A484" s="136" t="s">
        <v>237</v>
      </c>
      <c r="B484" s="8"/>
      <c r="C484" s="8"/>
      <c r="D484" s="8"/>
      <c r="E484" s="8"/>
      <c r="F484" s="8"/>
      <c r="G484" s="8">
        <v>0</v>
      </c>
      <c r="H484" s="8">
        <v>0</v>
      </c>
      <c r="I484" s="8"/>
      <c r="J484" s="8"/>
      <c r="K484" s="8"/>
      <c r="L484" s="8"/>
      <c r="M484" s="8"/>
      <c r="N484" s="8">
        <v>727942</v>
      </c>
      <c r="O484" s="8"/>
      <c r="P484" s="8"/>
      <c r="Q484" s="142">
        <f t="shared" si="191"/>
        <v>727942</v>
      </c>
    </row>
    <row r="485" spans="1:17" ht="15" customHeight="1">
      <c r="A485" s="136" t="s">
        <v>280</v>
      </c>
      <c r="B485" s="8">
        <f>+B483+B484</f>
        <v>0</v>
      </c>
      <c r="C485" s="8">
        <f t="shared" ref="C485:L485" si="192">+C483+C484</f>
        <v>0</v>
      </c>
      <c r="D485" s="8">
        <f t="shared" si="192"/>
        <v>0</v>
      </c>
      <c r="E485" s="8">
        <f t="shared" si="192"/>
        <v>0</v>
      </c>
      <c r="F485" s="8">
        <f t="shared" si="192"/>
        <v>0</v>
      </c>
      <c r="G485" s="8">
        <f t="shared" si="192"/>
        <v>0</v>
      </c>
      <c r="H485" s="8">
        <f t="shared" si="192"/>
        <v>0</v>
      </c>
      <c r="I485" s="8">
        <f t="shared" si="192"/>
        <v>0</v>
      </c>
      <c r="J485" s="8">
        <f t="shared" si="192"/>
        <v>0</v>
      </c>
      <c r="K485" s="8">
        <f t="shared" si="192"/>
        <v>0</v>
      </c>
      <c r="L485" s="8">
        <f t="shared" si="192"/>
        <v>0</v>
      </c>
      <c r="M485" s="8"/>
      <c r="N485" s="8">
        <f t="shared" ref="N485:P485" si="193">+N483+N484</f>
        <v>727942</v>
      </c>
      <c r="O485" s="8">
        <f t="shared" si="193"/>
        <v>0</v>
      </c>
      <c r="P485" s="8">
        <f t="shared" si="193"/>
        <v>0</v>
      </c>
      <c r="Q485" s="142">
        <f t="shared" si="191"/>
        <v>727942</v>
      </c>
    </row>
    <row r="486" spans="1:17" ht="53.25" customHeight="1">
      <c r="A486" s="115" t="s">
        <v>312</v>
      </c>
      <c r="B486" s="8"/>
      <c r="C486" s="8"/>
      <c r="D486" s="8"/>
      <c r="E486" s="8"/>
      <c r="F486" s="8"/>
      <c r="G486" s="8">
        <v>0</v>
      </c>
      <c r="H486" s="8"/>
      <c r="I486" s="8"/>
      <c r="J486" s="8"/>
      <c r="K486" s="8">
        <v>0</v>
      </c>
      <c r="L486" s="8"/>
      <c r="M486" s="8"/>
      <c r="N486" s="8">
        <v>0</v>
      </c>
      <c r="O486" s="8"/>
      <c r="P486" s="8"/>
      <c r="Q486" s="137">
        <f t="shared" ref="Q486:Q488" si="194">SUM(B486:P486)</f>
        <v>0</v>
      </c>
    </row>
    <row r="487" spans="1:17" ht="15" customHeight="1">
      <c r="A487" s="136" t="s">
        <v>237</v>
      </c>
      <c r="B487" s="8"/>
      <c r="C487" s="8"/>
      <c r="D487" s="8"/>
      <c r="E487" s="8"/>
      <c r="F487" s="8"/>
      <c r="G487" s="8">
        <v>0</v>
      </c>
      <c r="H487" s="8">
        <v>0</v>
      </c>
      <c r="I487" s="8"/>
      <c r="J487" s="8"/>
      <c r="K487" s="8"/>
      <c r="L487" s="8"/>
      <c r="M487" s="8"/>
      <c r="N487" s="8">
        <v>377489</v>
      </c>
      <c r="O487" s="8"/>
      <c r="P487" s="8"/>
      <c r="Q487" s="142">
        <f t="shared" si="194"/>
        <v>377489</v>
      </c>
    </row>
    <row r="488" spans="1:17" ht="15" customHeight="1">
      <c r="A488" s="136" t="s">
        <v>280</v>
      </c>
      <c r="B488" s="8">
        <f>+B486+B487</f>
        <v>0</v>
      </c>
      <c r="C488" s="8">
        <f t="shared" ref="C488:L488" si="195">+C486+C487</f>
        <v>0</v>
      </c>
      <c r="D488" s="8">
        <f t="shared" si="195"/>
        <v>0</v>
      </c>
      <c r="E488" s="8">
        <f t="shared" si="195"/>
        <v>0</v>
      </c>
      <c r="F488" s="8">
        <f t="shared" si="195"/>
        <v>0</v>
      </c>
      <c r="G488" s="8">
        <f t="shared" si="195"/>
        <v>0</v>
      </c>
      <c r="H488" s="8">
        <f t="shared" si="195"/>
        <v>0</v>
      </c>
      <c r="I488" s="8">
        <f t="shared" si="195"/>
        <v>0</v>
      </c>
      <c r="J488" s="8">
        <f t="shared" si="195"/>
        <v>0</v>
      </c>
      <c r="K488" s="8">
        <f t="shared" si="195"/>
        <v>0</v>
      </c>
      <c r="L488" s="8">
        <f t="shared" si="195"/>
        <v>0</v>
      </c>
      <c r="M488" s="8"/>
      <c r="N488" s="8">
        <f t="shared" ref="N488:P488" si="196">+N486+N487</f>
        <v>377489</v>
      </c>
      <c r="O488" s="8">
        <f t="shared" si="196"/>
        <v>0</v>
      </c>
      <c r="P488" s="8">
        <f t="shared" si="196"/>
        <v>0</v>
      </c>
      <c r="Q488" s="142">
        <f t="shared" si="194"/>
        <v>377489</v>
      </c>
    </row>
    <row r="489" spans="1:17" ht="30" customHeight="1">
      <c r="A489" s="113" t="s">
        <v>313</v>
      </c>
      <c r="B489" s="8"/>
      <c r="C489" s="8"/>
      <c r="D489" s="8"/>
      <c r="E489" s="8"/>
      <c r="F489" s="8"/>
      <c r="G489" s="8">
        <v>0</v>
      </c>
      <c r="H489" s="8"/>
      <c r="I489" s="8"/>
      <c r="J489" s="8"/>
      <c r="K489" s="8">
        <v>0</v>
      </c>
      <c r="L489" s="8"/>
      <c r="M489" s="8"/>
      <c r="N489" s="8">
        <v>0</v>
      </c>
      <c r="O489" s="8"/>
      <c r="P489" s="8"/>
      <c r="Q489" s="137">
        <f t="shared" ref="Q489:Q491" si="197">SUM(B489:P489)</f>
        <v>0</v>
      </c>
    </row>
    <row r="490" spans="1:17" ht="15" customHeight="1">
      <c r="A490" s="136" t="s">
        <v>237</v>
      </c>
      <c r="B490" s="8">
        <v>503</v>
      </c>
      <c r="C490" s="8">
        <v>120</v>
      </c>
      <c r="D490" s="8"/>
      <c r="E490" s="8"/>
      <c r="F490" s="8"/>
      <c r="G490" s="8">
        <v>400</v>
      </c>
      <c r="H490" s="8">
        <v>697</v>
      </c>
      <c r="I490" s="8"/>
      <c r="J490" s="8"/>
      <c r="K490" s="8"/>
      <c r="L490" s="8"/>
      <c r="M490" s="8"/>
      <c r="N490" s="8">
        <v>0</v>
      </c>
      <c r="O490" s="8"/>
      <c r="P490" s="8"/>
      <c r="Q490" s="142">
        <f t="shared" si="197"/>
        <v>1720</v>
      </c>
    </row>
    <row r="491" spans="1:17" ht="15" customHeight="1">
      <c r="A491" s="136" t="s">
        <v>280</v>
      </c>
      <c r="B491" s="8">
        <f>+B489+B490</f>
        <v>503</v>
      </c>
      <c r="C491" s="8">
        <f t="shared" ref="C491:L491" si="198">+C489+C490</f>
        <v>120</v>
      </c>
      <c r="D491" s="8">
        <f t="shared" si="198"/>
        <v>0</v>
      </c>
      <c r="E491" s="8">
        <f t="shared" si="198"/>
        <v>0</v>
      </c>
      <c r="F491" s="8">
        <f t="shared" si="198"/>
        <v>0</v>
      </c>
      <c r="G491" s="8">
        <f t="shared" si="198"/>
        <v>400</v>
      </c>
      <c r="H491" s="8">
        <f t="shared" si="198"/>
        <v>697</v>
      </c>
      <c r="I491" s="8">
        <f t="shared" si="198"/>
        <v>0</v>
      </c>
      <c r="J491" s="8">
        <f t="shared" si="198"/>
        <v>0</v>
      </c>
      <c r="K491" s="8">
        <f t="shared" si="198"/>
        <v>0</v>
      </c>
      <c r="L491" s="8">
        <f t="shared" si="198"/>
        <v>0</v>
      </c>
      <c r="M491" s="8"/>
      <c r="N491" s="8">
        <f t="shared" ref="N491:P491" si="199">+N489+N490</f>
        <v>0</v>
      </c>
      <c r="O491" s="8">
        <f t="shared" si="199"/>
        <v>0</v>
      </c>
      <c r="P491" s="8">
        <f t="shared" si="199"/>
        <v>0</v>
      </c>
      <c r="Q491" s="142">
        <f t="shared" si="197"/>
        <v>1720</v>
      </c>
    </row>
    <row r="492" spans="1:17" ht="44.25" customHeight="1">
      <c r="A492" s="77" t="s">
        <v>268</v>
      </c>
      <c r="B492" s="8"/>
      <c r="C492" s="8"/>
      <c r="D492" s="8">
        <v>0</v>
      </c>
      <c r="E492" s="8"/>
      <c r="F492" s="8"/>
      <c r="G492" s="8"/>
      <c r="H492" s="8"/>
      <c r="I492" s="8"/>
      <c r="J492" s="8"/>
      <c r="K492" s="8">
        <v>2837</v>
      </c>
      <c r="L492" s="8"/>
      <c r="M492" s="8"/>
      <c r="N492" s="8"/>
      <c r="O492" s="8"/>
      <c r="P492" s="8"/>
      <c r="Q492" s="142">
        <f t="shared" ref="Q492:Q494" si="200">SUM(B492:P492)</f>
        <v>2837</v>
      </c>
    </row>
    <row r="493" spans="1:17" ht="15" customHeight="1">
      <c r="A493" s="136" t="s">
        <v>237</v>
      </c>
      <c r="B493" s="8"/>
      <c r="C493" s="8"/>
      <c r="D493" s="8">
        <v>0</v>
      </c>
      <c r="E493" s="8">
        <v>0</v>
      </c>
      <c r="F493" s="8"/>
      <c r="G493" s="8"/>
      <c r="H493" s="8"/>
      <c r="I493" s="8"/>
      <c r="J493" s="8"/>
      <c r="K493" s="8">
        <v>22315</v>
      </c>
      <c r="L493" s="8"/>
      <c r="M493" s="8"/>
      <c r="N493" s="8"/>
      <c r="O493" s="8"/>
      <c r="P493" s="8"/>
      <c r="Q493" s="142">
        <f t="shared" si="200"/>
        <v>22315</v>
      </c>
    </row>
    <row r="494" spans="1:17" ht="15" customHeight="1">
      <c r="A494" s="136" t="s">
        <v>280</v>
      </c>
      <c r="B494" s="8">
        <f>B492+B493</f>
        <v>0</v>
      </c>
      <c r="C494" s="8">
        <f t="shared" ref="C494:L494" si="201">C492+C493</f>
        <v>0</v>
      </c>
      <c r="D494" s="8">
        <f t="shared" si="201"/>
        <v>0</v>
      </c>
      <c r="E494" s="8">
        <f t="shared" si="201"/>
        <v>0</v>
      </c>
      <c r="F494" s="8">
        <f t="shared" si="201"/>
        <v>0</v>
      </c>
      <c r="G494" s="8">
        <f t="shared" si="201"/>
        <v>0</v>
      </c>
      <c r="H494" s="8">
        <f t="shared" si="201"/>
        <v>0</v>
      </c>
      <c r="I494" s="8">
        <f t="shared" si="201"/>
        <v>0</v>
      </c>
      <c r="J494" s="8">
        <f t="shared" si="201"/>
        <v>0</v>
      </c>
      <c r="K494" s="8">
        <f t="shared" si="201"/>
        <v>25152</v>
      </c>
      <c r="L494" s="8">
        <f t="shared" si="201"/>
        <v>0</v>
      </c>
      <c r="M494" s="8"/>
      <c r="N494" s="8">
        <f t="shared" ref="N494:P494" si="202">N492+N493</f>
        <v>0</v>
      </c>
      <c r="O494" s="8">
        <f t="shared" si="202"/>
        <v>0</v>
      </c>
      <c r="P494" s="8">
        <f t="shared" si="202"/>
        <v>0</v>
      </c>
      <c r="Q494" s="142">
        <f t="shared" si="200"/>
        <v>25152</v>
      </c>
    </row>
    <row r="495" spans="1:17" ht="36" customHeight="1">
      <c r="A495" s="71" t="s">
        <v>277</v>
      </c>
      <c r="B495" s="8"/>
      <c r="C495" s="8"/>
      <c r="D495" s="8">
        <v>0</v>
      </c>
      <c r="E495" s="8"/>
      <c r="F495" s="8"/>
      <c r="G495" s="8"/>
      <c r="H495" s="8"/>
      <c r="I495" s="8"/>
      <c r="J495" s="8"/>
      <c r="K495" s="8">
        <v>1320</v>
      </c>
      <c r="L495" s="8"/>
      <c r="M495" s="8"/>
      <c r="N495" s="8"/>
      <c r="O495" s="8"/>
      <c r="P495" s="8"/>
      <c r="Q495" s="142">
        <f t="shared" ref="Q495:Q497" si="203">SUM(B495:P495)</f>
        <v>1320</v>
      </c>
    </row>
    <row r="496" spans="1:17" ht="15" customHeight="1">
      <c r="A496" s="136" t="s">
        <v>237</v>
      </c>
      <c r="B496" s="8"/>
      <c r="C496" s="8"/>
      <c r="D496" s="8">
        <v>0</v>
      </c>
      <c r="E496" s="8">
        <v>0</v>
      </c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142">
        <f t="shared" si="203"/>
        <v>0</v>
      </c>
    </row>
    <row r="497" spans="1:17" ht="15" customHeight="1">
      <c r="A497" s="136" t="s">
        <v>280</v>
      </c>
      <c r="B497" s="8">
        <f>B495+B496</f>
        <v>0</v>
      </c>
      <c r="C497" s="8">
        <f t="shared" ref="C497:L497" si="204">C495+C496</f>
        <v>0</v>
      </c>
      <c r="D497" s="8">
        <f t="shared" si="204"/>
        <v>0</v>
      </c>
      <c r="E497" s="8">
        <f t="shared" si="204"/>
        <v>0</v>
      </c>
      <c r="F497" s="8">
        <f t="shared" si="204"/>
        <v>0</v>
      </c>
      <c r="G497" s="8">
        <f t="shared" si="204"/>
        <v>0</v>
      </c>
      <c r="H497" s="8">
        <f t="shared" si="204"/>
        <v>0</v>
      </c>
      <c r="I497" s="8">
        <f t="shared" si="204"/>
        <v>0</v>
      </c>
      <c r="J497" s="8">
        <f t="shared" si="204"/>
        <v>0</v>
      </c>
      <c r="K497" s="8">
        <f t="shared" si="204"/>
        <v>1320</v>
      </c>
      <c r="L497" s="8">
        <f t="shared" si="204"/>
        <v>0</v>
      </c>
      <c r="M497" s="8"/>
      <c r="N497" s="8">
        <f t="shared" ref="N497:P497" si="205">N495+N496</f>
        <v>0</v>
      </c>
      <c r="O497" s="8">
        <f t="shared" si="205"/>
        <v>0</v>
      </c>
      <c r="P497" s="8">
        <f t="shared" si="205"/>
        <v>0</v>
      </c>
      <c r="Q497" s="142">
        <f t="shared" si="203"/>
        <v>1320</v>
      </c>
    </row>
    <row r="498" spans="1:17" ht="29.25" customHeight="1">
      <c r="A498" s="77" t="s">
        <v>274</v>
      </c>
      <c r="B498" s="8"/>
      <c r="C498" s="8"/>
      <c r="D498" s="8">
        <v>0</v>
      </c>
      <c r="E498" s="8"/>
      <c r="F498" s="8"/>
      <c r="G498" s="8"/>
      <c r="H498" s="8"/>
      <c r="I498" s="8"/>
      <c r="J498" s="8"/>
      <c r="K498" s="8">
        <v>0</v>
      </c>
      <c r="L498" s="8"/>
      <c r="M498" s="8"/>
      <c r="N498" s="8">
        <v>25000</v>
      </c>
      <c r="O498" s="8"/>
      <c r="P498" s="8"/>
      <c r="Q498" s="142">
        <f t="shared" ref="Q498:Q500" si="206">SUM(B498:P498)</f>
        <v>25000</v>
      </c>
    </row>
    <row r="499" spans="1:17" ht="15" customHeight="1">
      <c r="A499" s="136" t="s">
        <v>237</v>
      </c>
      <c r="B499" s="8"/>
      <c r="C499" s="8"/>
      <c r="D499" s="8">
        <v>0</v>
      </c>
      <c r="E499" s="8">
        <v>0</v>
      </c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142">
        <f t="shared" si="206"/>
        <v>0</v>
      </c>
    </row>
    <row r="500" spans="1:17" ht="15" customHeight="1">
      <c r="A500" s="136" t="s">
        <v>280</v>
      </c>
      <c r="B500" s="8">
        <f>B498+B499</f>
        <v>0</v>
      </c>
      <c r="C500" s="8">
        <f t="shared" ref="C500:L500" si="207">C498+C499</f>
        <v>0</v>
      </c>
      <c r="D500" s="8">
        <f t="shared" si="207"/>
        <v>0</v>
      </c>
      <c r="E500" s="8">
        <f t="shared" si="207"/>
        <v>0</v>
      </c>
      <c r="F500" s="8">
        <f t="shared" si="207"/>
        <v>0</v>
      </c>
      <c r="G500" s="8">
        <f t="shared" si="207"/>
        <v>0</v>
      </c>
      <c r="H500" s="8">
        <f t="shared" si="207"/>
        <v>0</v>
      </c>
      <c r="I500" s="8">
        <f t="shared" si="207"/>
        <v>0</v>
      </c>
      <c r="J500" s="8">
        <f t="shared" si="207"/>
        <v>0</v>
      </c>
      <c r="K500" s="8">
        <f t="shared" si="207"/>
        <v>0</v>
      </c>
      <c r="L500" s="8">
        <f t="shared" si="207"/>
        <v>0</v>
      </c>
      <c r="M500" s="8"/>
      <c r="N500" s="8">
        <f t="shared" ref="N500:P500" si="208">N498+N499</f>
        <v>25000</v>
      </c>
      <c r="O500" s="8">
        <f t="shared" si="208"/>
        <v>0</v>
      </c>
      <c r="P500" s="8">
        <f t="shared" si="208"/>
        <v>0</v>
      </c>
      <c r="Q500" s="142">
        <f t="shared" si="206"/>
        <v>25000</v>
      </c>
    </row>
    <row r="501" spans="1:17" ht="14.25" customHeight="1">
      <c r="A501" s="37" t="s">
        <v>188</v>
      </c>
      <c r="B501" s="8">
        <v>6850</v>
      </c>
      <c r="C501" s="8">
        <v>1650</v>
      </c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142">
        <f t="shared" ref="Q501:Q503" si="209">SUM(B501:P501)</f>
        <v>8500</v>
      </c>
    </row>
    <row r="502" spans="1:17" ht="15.75">
      <c r="A502" s="136" t="s">
        <v>237</v>
      </c>
      <c r="B502" s="8">
        <v>2360</v>
      </c>
      <c r="C502" s="8">
        <v>317</v>
      </c>
      <c r="D502" s="8"/>
      <c r="E502" s="8"/>
      <c r="F502" s="8">
        <v>280</v>
      </c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142">
        <f t="shared" si="209"/>
        <v>2957</v>
      </c>
    </row>
    <row r="503" spans="1:17" ht="15.75">
      <c r="A503" s="136" t="s">
        <v>280</v>
      </c>
      <c r="B503" s="8">
        <f>B501+B502</f>
        <v>9210</v>
      </c>
      <c r="C503" s="8">
        <f t="shared" ref="C503:P503" si="210">C501+C502</f>
        <v>1967</v>
      </c>
      <c r="D503" s="8">
        <f t="shared" si="210"/>
        <v>0</v>
      </c>
      <c r="E503" s="8">
        <f t="shared" si="210"/>
        <v>0</v>
      </c>
      <c r="F503" s="8">
        <f t="shared" si="210"/>
        <v>280</v>
      </c>
      <c r="G503" s="8">
        <f t="shared" si="210"/>
        <v>0</v>
      </c>
      <c r="H503" s="8">
        <f t="shared" si="210"/>
        <v>0</v>
      </c>
      <c r="I503" s="8">
        <f t="shared" si="210"/>
        <v>0</v>
      </c>
      <c r="J503" s="8">
        <f t="shared" si="210"/>
        <v>0</v>
      </c>
      <c r="K503" s="8">
        <f t="shared" si="210"/>
        <v>0</v>
      </c>
      <c r="L503" s="8">
        <f t="shared" si="210"/>
        <v>0</v>
      </c>
      <c r="M503" s="8"/>
      <c r="N503" s="8">
        <f t="shared" si="210"/>
        <v>0</v>
      </c>
      <c r="O503" s="8">
        <f t="shared" si="210"/>
        <v>0</v>
      </c>
      <c r="P503" s="8">
        <f t="shared" si="210"/>
        <v>0</v>
      </c>
      <c r="Q503" s="142">
        <f t="shared" si="209"/>
        <v>11457</v>
      </c>
    </row>
    <row r="504" spans="1:17" ht="14.25" customHeight="1">
      <c r="A504" s="37" t="s">
        <v>308</v>
      </c>
      <c r="B504" s="8">
        <v>0</v>
      </c>
      <c r="C504" s="8">
        <v>0</v>
      </c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142">
        <f t="shared" ref="Q504:Q506" si="211">SUM(B504:P504)</f>
        <v>0</v>
      </c>
    </row>
    <row r="505" spans="1:17" ht="15.75">
      <c r="A505" s="136" t="s">
        <v>237</v>
      </c>
      <c r="B505" s="8">
        <v>21749</v>
      </c>
      <c r="C505" s="8">
        <v>5240</v>
      </c>
      <c r="D505" s="8">
        <v>0</v>
      </c>
      <c r="E505" s="8"/>
      <c r="F505" s="8">
        <v>0</v>
      </c>
      <c r="G505" s="8">
        <v>381</v>
      </c>
      <c r="H505" s="8">
        <v>2384.85</v>
      </c>
      <c r="I505" s="8"/>
      <c r="J505" s="8"/>
      <c r="K505" s="8"/>
      <c r="L505" s="8"/>
      <c r="M505" s="8"/>
      <c r="N505" s="8"/>
      <c r="O505" s="8"/>
      <c r="P505" s="8"/>
      <c r="Q505" s="142">
        <f t="shared" si="211"/>
        <v>29754.85</v>
      </c>
    </row>
    <row r="506" spans="1:17" ht="15.75">
      <c r="A506" s="136" t="s">
        <v>280</v>
      </c>
      <c r="B506" s="8">
        <f>B504+B505</f>
        <v>21749</v>
      </c>
      <c r="C506" s="8">
        <f t="shared" ref="C506:L506" si="212">C504+C505</f>
        <v>5240</v>
      </c>
      <c r="D506" s="8">
        <f t="shared" si="212"/>
        <v>0</v>
      </c>
      <c r="E506" s="8">
        <f t="shared" si="212"/>
        <v>0</v>
      </c>
      <c r="F506" s="8">
        <f t="shared" si="212"/>
        <v>0</v>
      </c>
      <c r="G506" s="8">
        <f t="shared" si="212"/>
        <v>381</v>
      </c>
      <c r="H506" s="8">
        <f t="shared" si="212"/>
        <v>2384.85</v>
      </c>
      <c r="I506" s="8">
        <f t="shared" si="212"/>
        <v>0</v>
      </c>
      <c r="J506" s="8">
        <f t="shared" si="212"/>
        <v>0</v>
      </c>
      <c r="K506" s="8">
        <f t="shared" si="212"/>
        <v>0</v>
      </c>
      <c r="L506" s="8">
        <f t="shared" si="212"/>
        <v>0</v>
      </c>
      <c r="M506" s="8"/>
      <c r="N506" s="8">
        <f t="shared" ref="N506:P506" si="213">N504+N505</f>
        <v>0</v>
      </c>
      <c r="O506" s="8">
        <f t="shared" si="213"/>
        <v>0</v>
      </c>
      <c r="P506" s="8">
        <f t="shared" si="213"/>
        <v>0</v>
      </c>
      <c r="Q506" s="142">
        <f t="shared" si="211"/>
        <v>29754.85</v>
      </c>
    </row>
    <row r="507" spans="1:17">
      <c r="A507" s="9" t="s">
        <v>108</v>
      </c>
      <c r="B507" s="10">
        <f t="shared" ref="B507:Q507" si="214">B15+B18+B21+B24+B27+B30+B33+B36+B39+B42+B45+B48+B51+B54+B57+B60+B63+B66+B69+B72+B75+B78+B81+B84+B87+B90+B93+B96+B99+B102+B105+B108+B111+B114+B117+B120+B123+B126+B129+B132+B135+B138+B144+B147+B150+B153+B156+B159+B162+B165+B168+B171+B174+B177+B180+B183+B186+B189+B192+B195+B198+B201+B204+B207+B210+B213+B216+B219+B222+B225+B228+B231+B234+B237+B240+B243+B246+B249+B252+B255+B258+B261+B264+B267+B270+B273+B276+B279+B282+B285+B288+B291+B294+B297+B300+B303+B306+B309+B312+B315+B318+B321+B324+B327+B333+B336+B339+B342+B345+B348+B351+B354+B357+B360+B363+B366+B369+B372+B375+B378+B381+B384+B387+B390+B393+B396+B399+B402+B405+B408+B411+B414+B417+B420+B423+B426+B429+B432+B435+B438+B441+B444+B447+B450+B453+B456+B459+B465+B468+B471+B474+B492+B495+B498+B501+B504+B462</f>
        <v>5532730</v>
      </c>
      <c r="C507" s="10">
        <f t="shared" si="214"/>
        <v>1673535</v>
      </c>
      <c r="D507" s="10">
        <f t="shared" si="214"/>
        <v>1631268</v>
      </c>
      <c r="E507" s="10">
        <f t="shared" si="214"/>
        <v>394587</v>
      </c>
      <c r="F507" s="10">
        <f t="shared" si="214"/>
        <v>84764</v>
      </c>
      <c r="G507" s="10">
        <f t="shared" si="214"/>
        <v>1993487</v>
      </c>
      <c r="H507" s="10">
        <f t="shared" si="214"/>
        <v>1522269</v>
      </c>
      <c r="I507" s="10">
        <f t="shared" si="214"/>
        <v>8550</v>
      </c>
      <c r="J507" s="10">
        <f t="shared" si="214"/>
        <v>316727</v>
      </c>
      <c r="K507" s="10">
        <f t="shared" si="214"/>
        <v>52916</v>
      </c>
      <c r="L507" s="10">
        <f t="shared" si="214"/>
        <v>190</v>
      </c>
      <c r="M507" s="10">
        <f t="shared" si="214"/>
        <v>30742</v>
      </c>
      <c r="N507" s="10">
        <f t="shared" si="214"/>
        <v>4549096</v>
      </c>
      <c r="O507" s="10">
        <f t="shared" si="214"/>
        <v>651074</v>
      </c>
      <c r="P507" s="10">
        <f t="shared" si="214"/>
        <v>171031</v>
      </c>
      <c r="Q507" s="10">
        <f t="shared" si="214"/>
        <v>18612966</v>
      </c>
    </row>
    <row r="508" spans="1:17">
      <c r="A508" s="107" t="s">
        <v>237</v>
      </c>
      <c r="B508" s="10">
        <f>B16+B19+B22+B25+B28+B31+B34+B37+B40+B43+B46+B49+B52+B55+B58+B61+B64+B67+B70+B73+B76+B79+B82+B85+B88+B91+B94+B97+B100+B103+B106+B109+B112+B115+B118+B121+B124+B127+B130+B133+B136+B139+B145+B148+B151+B154+B157+B160+B163+B166+B169+B172+B175+B178+B181+B184+B187+B190+B193+B196+B199+B202+B205+B208+B211+B214+B217+B220+B223+B226+B229+B232+B235+B238+B241+B244+B247+B250+B253+B256+B259+B262+B265+B268+B271+B274+B277+B280+B283+B286+B289+B292+B295+B298+B301+B304+B307+B310+B313+B316+B319+B322+B325+B328+B334+B337+B340+B343+B346+B349+B352+B355+B358+B361+B364+B367+B370+B373+B376+B379+B382+B385+B388+B391+B394+B397+B400+B403+B406+B409+B412+B415+B418+B421+B424+B427+B430+B433+B436+B439+B442+B445+B448+B451+B454+B457+B460+B466+B469+B472+B475+B493+B496+B499+B502+B505+B463+B478+B481+B484+B487+B490</f>
        <v>26825</v>
      </c>
      <c r="C508" s="10">
        <f t="shared" ref="C508:Q508" si="215">C16+C19+C22+C25+C28+C31+C34+C37+C40+C43+C46+C49+C52+C55+C58+C61+C64+C67+C70+C73+C76+C79+C82+C85+C88+C91+C94+C97+C100+C103+C106+C109+C112+C115+C118+C121+C124+C127+C130+C133+C136+C139+C145+C148+C151+C154+C157+C160+C163+C166+C169+C172+C175+C178+C181+C184+C187+C190+C193+C196+C199+C202+C205+C208+C211+C214+C217+C220+C223+C226+C229+C232+C235+C238+C241+C244+C247+C250+C253+C256+C259+C262+C265+C268+C271+C274+C277+C280+C283+C286+C289+C292+C295+C298+C301+C304+C307+C310+C313+C316+C319+C322+C325+C328+C334+C337+C340+C343+C346+C349+C352+C355+C358+C361+C364+C367+C370+C373+C376+C379+C382+C385+C388+C391+C394+C397+C400+C403+C406+C409+C412+C415+C418+C421+C424+C427+C430+C433+C436+C439+C442+C445+C448+C451+C454+C457+C460+C466+C469+C472+C475+C493+C496+C499+C502+C505+C463+C478+C481+C484+C487+C490</f>
        <v>6109</v>
      </c>
      <c r="D508" s="10">
        <f t="shared" si="215"/>
        <v>0</v>
      </c>
      <c r="E508" s="10">
        <f t="shared" si="215"/>
        <v>0</v>
      </c>
      <c r="F508" s="10">
        <f t="shared" si="215"/>
        <v>-1493</v>
      </c>
      <c r="G508" s="10">
        <f t="shared" si="215"/>
        <v>69904</v>
      </c>
      <c r="H508" s="10">
        <f t="shared" si="215"/>
        <v>64405.85</v>
      </c>
      <c r="I508" s="10">
        <f t="shared" si="215"/>
        <v>0</v>
      </c>
      <c r="J508" s="10">
        <f t="shared" si="215"/>
        <v>-4</v>
      </c>
      <c r="K508" s="10">
        <f t="shared" si="215"/>
        <v>36233</v>
      </c>
      <c r="L508" s="10">
        <f t="shared" si="215"/>
        <v>0</v>
      </c>
      <c r="M508" s="10">
        <f t="shared" si="215"/>
        <v>-5800</v>
      </c>
      <c r="N508" s="10">
        <f t="shared" si="215"/>
        <v>1237097</v>
      </c>
      <c r="O508" s="10">
        <f t="shared" si="215"/>
        <v>-8900</v>
      </c>
      <c r="P508" s="10">
        <f t="shared" si="215"/>
        <v>-2000</v>
      </c>
      <c r="Q508" s="10">
        <f t="shared" si="215"/>
        <v>1422376.85</v>
      </c>
    </row>
    <row r="509" spans="1:17">
      <c r="A509" s="108" t="s">
        <v>305</v>
      </c>
      <c r="B509" s="10">
        <f>B17+B20+B23+B26+B29+B32+B35+B38+B41+B44+B47+B50+B53+B56+B59+B62+B65+B68+B71+B74+B77+B80+B83+B86+B89+B92+B95+B98+B101+B104+B107+B110+B113+B116+B119+B122+B125+B128+B131+B134+B137+B140+B146+B149+B152+B155+B158+B161+B164+B167+B170+B173+B176+B179+B182+B185+B188+B191+B194+B197+B200+B203+B206+B209+B212+B215+B218+B221+B224+B227+B230+B233+B236+B239+B242+B245+B248+B251+B254+B257+B260+B263+B266+B269+B272+B275+B278+B281+B284+B287+B290+B293+B296+B299+B302+B305+B308+B311+B314+B317+B320+B323+B326+B329+B335+B338+B341+B344+B347+B350+B353+B356+B359+B362+B365+B368+B371+B374+B377+B380+B383+B386+B389+B392+B395+B398+B401+B404+B407+B410+B413+B416+B419+B422+B425+B428+B431+B434+B437+B440+B443+B446+B449+B452+B455+B458+B461+B467+B470+B473+B476+B494+B497+B500+B503+B506+B464+B479+B482+B485+B488+B491</f>
        <v>5559555</v>
      </c>
      <c r="C509" s="10">
        <f t="shared" ref="C509:Q509" si="216">C17+C20+C23+C26+C29+C32+C35+C38+C41+C44+C47+C50+C53+C56+C59+C62+C65+C68+C71+C74+C77+C80+C83+C86+C89+C92+C95+C98+C101+C104+C107+C110+C113+C116+C119+C122+C125+C128+C131+C134+C137+C140+C146+C149+C152+C155+C158+C161+C164+C167+C170+C173+C176+C179+C182+C185+C188+C191+C194+C197+C200+C203+C206+C209+C212+C215+C218+C221+C224+C227+C230+C233+C236+C239+C242+C245+C248+C251+C254+C257+C260+C263+C266+C269+C272+C275+C278+C281+C284+C287+C290+C293+C296+C299+C302+C305+C308+C311+C314+C317+C320+C323+C326+C329+C335+C338+C341+C344+C347+C350+C353+C356+C359+C362+C365+C368+C371+C374+C377+C380+C383+C386+C389+C392+C395+C398+C401+C404+C407+C410+C413+C416+C419+C422+C425+C428+C431+C434+C437+C440+C443+C446+C449+C452+C455+C458+C461+C467+C470+C473+C476+C494+C497+C500+C503+C506+C464+C479+C482+C485+C488+C491</f>
        <v>1679644</v>
      </c>
      <c r="D509" s="10">
        <f t="shared" si="216"/>
        <v>1631268</v>
      </c>
      <c r="E509" s="10">
        <f t="shared" si="216"/>
        <v>394587</v>
      </c>
      <c r="F509" s="10">
        <f t="shared" si="216"/>
        <v>83271</v>
      </c>
      <c r="G509" s="10">
        <f t="shared" si="216"/>
        <v>2063391</v>
      </c>
      <c r="H509" s="10">
        <f t="shared" si="216"/>
        <v>1586674.85</v>
      </c>
      <c r="I509" s="10">
        <f t="shared" si="216"/>
        <v>8550</v>
      </c>
      <c r="J509" s="10">
        <f t="shared" si="216"/>
        <v>316723</v>
      </c>
      <c r="K509" s="10">
        <f t="shared" si="216"/>
        <v>89149</v>
      </c>
      <c r="L509" s="10">
        <f t="shared" si="216"/>
        <v>190</v>
      </c>
      <c r="M509" s="10">
        <f t="shared" si="216"/>
        <v>24942</v>
      </c>
      <c r="N509" s="10">
        <f t="shared" si="216"/>
        <v>5786193</v>
      </c>
      <c r="O509" s="10">
        <f t="shared" si="216"/>
        <v>642174</v>
      </c>
      <c r="P509" s="10">
        <f t="shared" si="216"/>
        <v>169031</v>
      </c>
      <c r="Q509" s="10">
        <f t="shared" si="216"/>
        <v>20035342.850000001</v>
      </c>
    </row>
    <row r="510" spans="1:17">
      <c r="A510" s="109"/>
      <c r="B510" s="34"/>
      <c r="C510" s="34"/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</row>
    <row r="511" spans="1:17">
      <c r="A511" s="109"/>
      <c r="B511" s="34"/>
      <c r="C511" s="34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</row>
    <row r="513" spans="1:17">
      <c r="Q513" s="29"/>
    </row>
    <row r="514" spans="1:17">
      <c r="B514" s="29"/>
      <c r="C514" s="29"/>
      <c r="D514" s="29"/>
      <c r="E514" s="29"/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29"/>
    </row>
    <row r="515" spans="1:17" ht="20.25">
      <c r="B515" s="167" t="s">
        <v>321</v>
      </c>
      <c r="C515" s="167"/>
      <c r="D515" s="167"/>
      <c r="E515" s="167"/>
      <c r="F515" s="167"/>
      <c r="G515" s="167"/>
      <c r="H515" s="167"/>
      <c r="I515" s="167"/>
      <c r="J515" s="167"/>
      <c r="K515" s="167"/>
      <c r="L515" s="167"/>
      <c r="M515" s="167"/>
      <c r="N515" s="167"/>
      <c r="O515" s="167"/>
      <c r="Q515" s="19"/>
    </row>
    <row r="516" spans="1:17">
      <c r="Q516" s="29"/>
    </row>
    <row r="519" spans="1:17" s="124" customFormat="1" ht="23.25">
      <c r="A519" s="125"/>
      <c r="P519" s="125"/>
      <c r="Q519" s="126"/>
    </row>
  </sheetData>
  <mergeCells count="2">
    <mergeCell ref="A12:Q12"/>
    <mergeCell ref="B515:O515"/>
  </mergeCells>
  <pageMargins left="0.70866141732283472" right="0.70866141732283472" top="0.74803149606299213" bottom="0.74803149606299213" header="0.31496062992125984" footer="0.31496062992125984"/>
  <pageSetup paperSize="9" scale="65" fitToHeight="1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2</vt:i4>
      </vt:variant>
      <vt:variant>
        <vt:lpstr>Diapazoni ar nosaukumiem</vt:lpstr>
      </vt:variant>
      <vt:variant>
        <vt:i4>2</vt:i4>
      </vt:variant>
    </vt:vector>
  </HeadingPairs>
  <TitlesOfParts>
    <vt:vector size="4" baseType="lpstr">
      <vt:lpstr>2.pielikums</vt:lpstr>
      <vt:lpstr>3.pielikums</vt:lpstr>
      <vt:lpstr>'2.pielikums'!Drukas_apgabals</vt:lpstr>
      <vt:lpstr>'3.pielikums'!Drukas_apgabals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2018-09-10T11:48:49Z</cp:lastPrinted>
  <dcterms:created xsi:type="dcterms:W3CDTF">2014-01-31T18:56:56Z</dcterms:created>
  <dcterms:modified xsi:type="dcterms:W3CDTF">2018-09-10T12:01:15Z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